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СИСТЕМА\Отчеты\2025 год\4 кв\Для подготовки\4. Паспорта ИП\"/>
    </mc:Choice>
  </mc:AlternateContent>
  <bookViews>
    <workbookView xWindow="-28920" yWindow="-60" windowWidth="29040" windowHeight="15840" tabRatio="92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паспортбюджет'!$A$1:$Q$22</definedName>
    <definedName name="_xlnm.Print_Area" localSheetId="9">'6.1. Паспорт сетевой график'!$A$1:$L$54</definedName>
    <definedName name="_xlnm.Print_Area" localSheetId="10">'6.2. Паспорт фин осв ввод'!$A$1:$AK$64</definedName>
  </definedNames>
  <calcPr calcId="162913"/>
</workbook>
</file>

<file path=xl/calcChain.xml><?xml version="1.0" encoding="utf-8"?>
<calcChain xmlns="http://schemas.openxmlformats.org/spreadsheetml/2006/main">
  <c r="A5" i="22" l="1"/>
  <c r="H56" i="15" l="1"/>
  <c r="AJ30" i="15" l="1"/>
  <c r="AJ34" i="15"/>
  <c r="AJ32" i="15"/>
  <c r="AJ31" i="15"/>
  <c r="AT88" i="19"/>
  <c r="AT89" i="19"/>
  <c r="C49" i="7"/>
  <c r="I9" i="23" l="1"/>
  <c r="C30" i="15" l="1"/>
  <c r="C24" i="15"/>
  <c r="C27" i="15" s="1"/>
  <c r="AK25" i="19" l="1"/>
  <c r="AM81" i="19" s="1"/>
  <c r="G9" i="23" l="1"/>
  <c r="O1" i="23" l="1"/>
  <c r="N1" i="23" l="1"/>
  <c r="H1" i="23"/>
  <c r="AP48" i="19"/>
  <c r="AQ48" i="19"/>
  <c r="AR48" i="19"/>
  <c r="AS48" i="19"/>
  <c r="AT48" i="19"/>
  <c r="AU48" i="19"/>
  <c r="AV48" i="19"/>
  <c r="AW48" i="19"/>
  <c r="AX48" i="19"/>
  <c r="AO48" i="19"/>
  <c r="AM48" i="19"/>
  <c r="AK48" i="19"/>
  <c r="A15" i="19"/>
  <c r="A12" i="19"/>
  <c r="A9" i="19"/>
  <c r="A5" i="19"/>
  <c r="AM86" i="19"/>
  <c r="AM87" i="19" s="1"/>
  <c r="AX85" i="19"/>
  <c r="AW85" i="19"/>
  <c r="AV85" i="19"/>
  <c r="AU85" i="19"/>
  <c r="AT85" i="19"/>
  <c r="AS85" i="19"/>
  <c r="AR85" i="19"/>
  <c r="AQ85" i="19"/>
  <c r="AP85" i="19"/>
  <c r="AO85" i="19"/>
  <c r="AM76" i="19"/>
  <c r="AM66" i="19"/>
  <c r="AM68" i="19" s="1"/>
  <c r="AK52" i="19"/>
  <c r="AK58" i="19" s="1"/>
  <c r="AK74" i="19" s="1"/>
  <c r="AM47" i="19"/>
  <c r="AO47" i="19" s="1"/>
  <c r="AK27" i="19"/>
  <c r="D13" i="23"/>
  <c r="B12" i="23"/>
  <c r="H9" i="23"/>
  <c r="D8" i="23"/>
  <c r="E8" i="23" s="1"/>
  <c r="C8" i="23"/>
  <c r="E6" i="23"/>
  <c r="F6" i="23" s="1"/>
  <c r="G6" i="23" s="1"/>
  <c r="H6" i="23" s="1"/>
  <c r="I6" i="23" s="1"/>
  <c r="J6" i="23" s="1"/>
  <c r="K6" i="23" s="1"/>
  <c r="L6" i="23" s="1"/>
  <c r="M6" i="23" s="1"/>
  <c r="N6" i="23" s="1"/>
  <c r="O6" i="23" s="1"/>
  <c r="AM70" i="19" l="1"/>
  <c r="AM75" i="19"/>
  <c r="E13" i="23"/>
  <c r="AM71" i="19"/>
  <c r="AM78" i="19" s="1"/>
  <c r="AP47" i="19"/>
  <c r="AO52" i="19"/>
  <c r="AO58" i="19" s="1"/>
  <c r="AO67" i="19" s="1"/>
  <c r="AM52" i="19"/>
  <c r="AM58" i="19" s="1"/>
  <c r="AM74" i="19" s="1"/>
  <c r="F8" i="23"/>
  <c r="F7" i="23" s="1"/>
  <c r="E52" i="15"/>
  <c r="G52" i="15"/>
  <c r="H52" i="15"/>
  <c r="I52" i="15"/>
  <c r="J52" i="15"/>
  <c r="K52" i="15"/>
  <c r="M52" i="15"/>
  <c r="N52" i="15"/>
  <c r="O52" i="15"/>
  <c r="P52" i="15"/>
  <c r="Q52" i="15"/>
  <c r="R52" i="15"/>
  <c r="S52" i="15"/>
  <c r="T52" i="15"/>
  <c r="U52" i="15"/>
  <c r="V52" i="15"/>
  <c r="W52" i="15"/>
  <c r="X52" i="15"/>
  <c r="Y52" i="15"/>
  <c r="Z52" i="15"/>
  <c r="AA52" i="15"/>
  <c r="AB52" i="15"/>
  <c r="AC52" i="15"/>
  <c r="AD52" i="15"/>
  <c r="AE52" i="15"/>
  <c r="AF52" i="15"/>
  <c r="AG52" i="15"/>
  <c r="AH52" i="15"/>
  <c r="AI52" i="15"/>
  <c r="AK52" i="15"/>
  <c r="D44" i="15"/>
  <c r="E44" i="15"/>
  <c r="F44" i="15"/>
  <c r="G44" i="15"/>
  <c r="H44" i="15"/>
  <c r="I44" i="15"/>
  <c r="J44" i="15"/>
  <c r="K44" i="15"/>
  <c r="L44" i="15"/>
  <c r="M44" i="15"/>
  <c r="N44" i="15"/>
  <c r="O44" i="15"/>
  <c r="P44" i="15"/>
  <c r="Q44" i="15"/>
  <c r="R44" i="15"/>
  <c r="S44" i="15"/>
  <c r="T44" i="15"/>
  <c r="U44" i="15"/>
  <c r="V44" i="15"/>
  <c r="W44" i="15"/>
  <c r="X44" i="15"/>
  <c r="Y44" i="15"/>
  <c r="Z44" i="15"/>
  <c r="AA44" i="15"/>
  <c r="AB44" i="15"/>
  <c r="AC44" i="15"/>
  <c r="AD44" i="15"/>
  <c r="AE44" i="15"/>
  <c r="AF44" i="15"/>
  <c r="AG44" i="15"/>
  <c r="AH44" i="15"/>
  <c r="AI44" i="15"/>
  <c r="AJ44" i="15"/>
  <c r="AK44" i="15"/>
  <c r="D45" i="15"/>
  <c r="D53" i="15" s="1"/>
  <c r="E45" i="15"/>
  <c r="E53" i="15" s="1"/>
  <c r="F45" i="15"/>
  <c r="F53" i="15" s="1"/>
  <c r="G45" i="15"/>
  <c r="G53" i="15" s="1"/>
  <c r="H45" i="15"/>
  <c r="H53" i="15" s="1"/>
  <c r="I45" i="15"/>
  <c r="I53" i="15" s="1"/>
  <c r="J45" i="15"/>
  <c r="J53" i="15" s="1"/>
  <c r="K45" i="15"/>
  <c r="K53" i="15" s="1"/>
  <c r="L45" i="15"/>
  <c r="L53" i="15" s="1"/>
  <c r="M45" i="15"/>
  <c r="M53" i="15" s="1"/>
  <c r="N45" i="15"/>
  <c r="N53" i="15" s="1"/>
  <c r="O45" i="15"/>
  <c r="O53" i="15" s="1"/>
  <c r="P45" i="15"/>
  <c r="P53" i="15" s="1"/>
  <c r="Q45" i="15"/>
  <c r="Q53" i="15" s="1"/>
  <c r="R45" i="15"/>
  <c r="R53" i="15" s="1"/>
  <c r="S45" i="15"/>
  <c r="S53" i="15" s="1"/>
  <c r="T45" i="15"/>
  <c r="T53" i="15" s="1"/>
  <c r="U45" i="15"/>
  <c r="U53" i="15" s="1"/>
  <c r="V45" i="15"/>
  <c r="V53" i="15" s="1"/>
  <c r="W45" i="15"/>
  <c r="W53" i="15" s="1"/>
  <c r="X45" i="15"/>
  <c r="X53" i="15" s="1"/>
  <c r="Y45" i="15"/>
  <c r="Y53" i="15" s="1"/>
  <c r="Z45" i="15"/>
  <c r="Z53" i="15" s="1"/>
  <c r="AA45" i="15"/>
  <c r="AA53" i="15" s="1"/>
  <c r="AB45" i="15"/>
  <c r="AB53" i="15" s="1"/>
  <c r="AC45" i="15"/>
  <c r="AC53" i="15" s="1"/>
  <c r="AD45" i="15"/>
  <c r="AD53" i="15" s="1"/>
  <c r="AE45" i="15"/>
  <c r="AE53" i="15" s="1"/>
  <c r="AF45" i="15"/>
  <c r="AF53" i="15" s="1"/>
  <c r="AG45" i="15"/>
  <c r="AG53" i="15" s="1"/>
  <c r="AH45" i="15"/>
  <c r="AH53" i="15" s="1"/>
  <c r="AI45" i="15"/>
  <c r="AI53" i="15" s="1"/>
  <c r="AJ45" i="15"/>
  <c r="AJ53" i="15" s="1"/>
  <c r="AK45" i="15"/>
  <c r="AK53" i="15" s="1"/>
  <c r="D46" i="15"/>
  <c r="D54" i="15" s="1"/>
  <c r="E46" i="15"/>
  <c r="E54" i="15" s="1"/>
  <c r="F46" i="15"/>
  <c r="F54" i="15" s="1"/>
  <c r="G46" i="15"/>
  <c r="G54" i="15" s="1"/>
  <c r="H46" i="15"/>
  <c r="H54" i="15" s="1"/>
  <c r="I46" i="15"/>
  <c r="I54" i="15" s="1"/>
  <c r="J46" i="15"/>
  <c r="J54" i="15" s="1"/>
  <c r="K46" i="15"/>
  <c r="K54" i="15" s="1"/>
  <c r="L46" i="15"/>
  <c r="L54" i="15" s="1"/>
  <c r="M46" i="15"/>
  <c r="M54" i="15" s="1"/>
  <c r="N46" i="15"/>
  <c r="N54" i="15" s="1"/>
  <c r="O46" i="15"/>
  <c r="O54" i="15" s="1"/>
  <c r="P46" i="15"/>
  <c r="P54" i="15" s="1"/>
  <c r="Q46" i="15"/>
  <c r="Q54" i="15" s="1"/>
  <c r="R46" i="15"/>
  <c r="R54" i="15" s="1"/>
  <c r="S46" i="15"/>
  <c r="S54" i="15" s="1"/>
  <c r="T46" i="15"/>
  <c r="T54" i="15" s="1"/>
  <c r="U46" i="15"/>
  <c r="U54" i="15" s="1"/>
  <c r="V46" i="15"/>
  <c r="V54" i="15" s="1"/>
  <c r="W46" i="15"/>
  <c r="W54" i="15" s="1"/>
  <c r="X46" i="15"/>
  <c r="X54" i="15" s="1"/>
  <c r="Y46" i="15"/>
  <c r="Y54" i="15" s="1"/>
  <c r="Z46" i="15"/>
  <c r="Z54" i="15" s="1"/>
  <c r="AA46" i="15"/>
  <c r="AA54" i="15" s="1"/>
  <c r="AB46" i="15"/>
  <c r="AB54" i="15" s="1"/>
  <c r="AC46" i="15"/>
  <c r="AC54" i="15" s="1"/>
  <c r="AD46" i="15"/>
  <c r="AD54" i="15" s="1"/>
  <c r="AE46" i="15"/>
  <c r="AE54" i="15" s="1"/>
  <c r="AF46" i="15"/>
  <c r="AF54" i="15" s="1"/>
  <c r="AG46" i="15"/>
  <c r="AG54" i="15" s="1"/>
  <c r="AH46" i="15"/>
  <c r="AH54" i="15" s="1"/>
  <c r="AI46" i="15"/>
  <c r="AI54" i="15" s="1"/>
  <c r="AJ46" i="15"/>
  <c r="AJ54" i="15" s="1"/>
  <c r="AK46" i="15"/>
  <c r="AK54" i="15" s="1"/>
  <c r="D47" i="15"/>
  <c r="D55" i="15" s="1"/>
  <c r="E47" i="15"/>
  <c r="E55" i="15" s="1"/>
  <c r="F47" i="15"/>
  <c r="F55" i="15" s="1"/>
  <c r="G47" i="15"/>
  <c r="G55" i="15" s="1"/>
  <c r="H47" i="15"/>
  <c r="H55" i="15" s="1"/>
  <c r="I47" i="15"/>
  <c r="I55" i="15" s="1"/>
  <c r="J47" i="15"/>
  <c r="J55" i="15" s="1"/>
  <c r="K47" i="15"/>
  <c r="K55" i="15" s="1"/>
  <c r="L47" i="15"/>
  <c r="L55" i="15" s="1"/>
  <c r="M47" i="15"/>
  <c r="M55" i="15" s="1"/>
  <c r="N47" i="15"/>
  <c r="N55" i="15" s="1"/>
  <c r="O47" i="15"/>
  <c r="O55" i="15" s="1"/>
  <c r="P47" i="15"/>
  <c r="P55" i="15" s="1"/>
  <c r="Q47" i="15"/>
  <c r="Q55" i="15" s="1"/>
  <c r="R47" i="15"/>
  <c r="R55" i="15" s="1"/>
  <c r="S47" i="15"/>
  <c r="S55" i="15" s="1"/>
  <c r="T47" i="15"/>
  <c r="T55" i="15" s="1"/>
  <c r="U47" i="15"/>
  <c r="U55" i="15" s="1"/>
  <c r="V47" i="15"/>
  <c r="V55" i="15" s="1"/>
  <c r="W47" i="15"/>
  <c r="W55" i="15" s="1"/>
  <c r="X47" i="15"/>
  <c r="X55" i="15" s="1"/>
  <c r="Y47" i="15"/>
  <c r="Y55" i="15" s="1"/>
  <c r="Z47" i="15"/>
  <c r="Z55" i="15" s="1"/>
  <c r="AA47" i="15"/>
  <c r="AA55" i="15" s="1"/>
  <c r="AB47" i="15"/>
  <c r="AB55" i="15" s="1"/>
  <c r="AC47" i="15"/>
  <c r="AC55" i="15" s="1"/>
  <c r="AD47" i="15"/>
  <c r="AD55" i="15" s="1"/>
  <c r="AE47" i="15"/>
  <c r="AE55" i="15" s="1"/>
  <c r="AF47" i="15"/>
  <c r="AF55" i="15" s="1"/>
  <c r="AG47" i="15"/>
  <c r="AG55" i="15" s="1"/>
  <c r="AH47" i="15"/>
  <c r="AH55" i="15" s="1"/>
  <c r="AI47" i="15"/>
  <c r="AI55" i="15" s="1"/>
  <c r="AJ47" i="15"/>
  <c r="AJ55" i="15" s="1"/>
  <c r="AK47" i="15"/>
  <c r="AK55" i="15" s="1"/>
  <c r="D48" i="15"/>
  <c r="E48" i="15"/>
  <c r="F48" i="15"/>
  <c r="G48" i="15"/>
  <c r="H48" i="15"/>
  <c r="I48" i="15"/>
  <c r="J48" i="15"/>
  <c r="K48" i="15"/>
  <c r="L48" i="15"/>
  <c r="M48" i="15"/>
  <c r="N48" i="15"/>
  <c r="O48" i="15"/>
  <c r="P48" i="15"/>
  <c r="Q48" i="15"/>
  <c r="R48" i="15"/>
  <c r="S48" i="15"/>
  <c r="T48" i="15"/>
  <c r="U48" i="15"/>
  <c r="V48" i="15"/>
  <c r="W48" i="15"/>
  <c r="X48" i="15"/>
  <c r="Y48" i="15"/>
  <c r="Z48" i="15"/>
  <c r="AA48" i="15"/>
  <c r="AB48" i="15"/>
  <c r="AC48" i="15"/>
  <c r="AD48" i="15"/>
  <c r="AE48" i="15"/>
  <c r="AF48" i="15"/>
  <c r="AG48" i="15"/>
  <c r="AH48" i="15"/>
  <c r="AI48" i="15"/>
  <c r="AJ48" i="15"/>
  <c r="AK48" i="15"/>
  <c r="D49" i="15"/>
  <c r="D56" i="15" s="1"/>
  <c r="E49" i="15"/>
  <c r="E56" i="15" s="1"/>
  <c r="G49" i="15"/>
  <c r="G56" i="15" s="1"/>
  <c r="H49" i="15"/>
  <c r="I49" i="15"/>
  <c r="I56" i="15" s="1"/>
  <c r="J49" i="15"/>
  <c r="J56" i="15" s="1"/>
  <c r="K49" i="15"/>
  <c r="K56" i="15" s="1"/>
  <c r="M49" i="15"/>
  <c r="M56" i="15" s="1"/>
  <c r="N49" i="15"/>
  <c r="N56" i="15" s="1"/>
  <c r="O49" i="15"/>
  <c r="O56" i="15" s="1"/>
  <c r="P49" i="15"/>
  <c r="P56" i="15" s="1"/>
  <c r="Q49" i="15"/>
  <c r="Q56" i="15" s="1"/>
  <c r="R49" i="15"/>
  <c r="R56" i="15" s="1"/>
  <c r="S49" i="15"/>
  <c r="S56" i="15" s="1"/>
  <c r="T49" i="15"/>
  <c r="T56" i="15" s="1"/>
  <c r="U49" i="15"/>
  <c r="U56" i="15" s="1"/>
  <c r="V49" i="15"/>
  <c r="V56" i="15" s="1"/>
  <c r="W49" i="15"/>
  <c r="W56" i="15" s="1"/>
  <c r="X49" i="15"/>
  <c r="X56" i="15" s="1"/>
  <c r="Y49" i="15"/>
  <c r="Y56" i="15" s="1"/>
  <c r="Z49" i="15"/>
  <c r="Z56" i="15" s="1"/>
  <c r="AA49" i="15"/>
  <c r="AA56" i="15" s="1"/>
  <c r="AB49" i="15"/>
  <c r="AB56" i="15" s="1"/>
  <c r="AC49" i="15"/>
  <c r="AC56" i="15" s="1"/>
  <c r="AD49" i="15"/>
  <c r="AD56" i="15" s="1"/>
  <c r="AE49" i="15"/>
  <c r="AE56" i="15" s="1"/>
  <c r="AF49" i="15"/>
  <c r="AF56" i="15" s="1"/>
  <c r="AG49" i="15"/>
  <c r="AG56" i="15" s="1"/>
  <c r="AH49" i="15"/>
  <c r="AH56" i="15" s="1"/>
  <c r="AI49" i="15"/>
  <c r="AI56" i="15" s="1"/>
  <c r="AK49" i="15"/>
  <c r="AK56" i="15" s="1"/>
  <c r="D50" i="15"/>
  <c r="D57" i="15" s="1"/>
  <c r="E50" i="15"/>
  <c r="E57" i="15" s="1"/>
  <c r="F50" i="15"/>
  <c r="F57" i="15" s="1"/>
  <c r="G50" i="15"/>
  <c r="G57" i="15" s="1"/>
  <c r="H50" i="15"/>
  <c r="H57" i="15" s="1"/>
  <c r="I50" i="15"/>
  <c r="I57" i="15" s="1"/>
  <c r="J50" i="15"/>
  <c r="J57" i="15" s="1"/>
  <c r="K50" i="15"/>
  <c r="K57" i="15" s="1"/>
  <c r="L50" i="15"/>
  <c r="L57" i="15" s="1"/>
  <c r="M50" i="15"/>
  <c r="M57" i="15" s="1"/>
  <c r="N50" i="15"/>
  <c r="N57" i="15" s="1"/>
  <c r="O50" i="15"/>
  <c r="O57" i="15" s="1"/>
  <c r="P50" i="15"/>
  <c r="P57" i="15" s="1"/>
  <c r="Q50" i="15"/>
  <c r="Q57" i="15" s="1"/>
  <c r="R50" i="15"/>
  <c r="R57" i="15" s="1"/>
  <c r="S50" i="15"/>
  <c r="S57" i="15" s="1"/>
  <c r="T50" i="15"/>
  <c r="T57" i="15" s="1"/>
  <c r="U50" i="15"/>
  <c r="U57" i="15" s="1"/>
  <c r="V50" i="15"/>
  <c r="V57" i="15" s="1"/>
  <c r="W50" i="15"/>
  <c r="W57" i="15" s="1"/>
  <c r="X50" i="15"/>
  <c r="X57" i="15" s="1"/>
  <c r="Y50" i="15"/>
  <c r="Y57" i="15" s="1"/>
  <c r="Z50" i="15"/>
  <c r="Z57" i="15" s="1"/>
  <c r="AA50" i="15"/>
  <c r="AA57" i="15" s="1"/>
  <c r="AB50" i="15"/>
  <c r="AB57" i="15" s="1"/>
  <c r="AC50" i="15"/>
  <c r="AC57" i="15" s="1"/>
  <c r="AD50" i="15"/>
  <c r="AD57" i="15" s="1"/>
  <c r="AE50" i="15"/>
  <c r="AE57" i="15" s="1"/>
  <c r="AF50" i="15"/>
  <c r="AF57" i="15" s="1"/>
  <c r="AG50" i="15"/>
  <c r="AG57" i="15" s="1"/>
  <c r="AH50" i="15"/>
  <c r="AH57" i="15" s="1"/>
  <c r="AI50" i="15"/>
  <c r="AI57" i="15" s="1"/>
  <c r="AJ50" i="15"/>
  <c r="AJ57" i="15" s="1"/>
  <c r="AK50" i="15"/>
  <c r="AK57" i="15" s="1"/>
  <c r="C44" i="15"/>
  <c r="C45" i="15"/>
  <c r="C53" i="15" s="1"/>
  <c r="C46" i="15"/>
  <c r="C54" i="15" s="1"/>
  <c r="C47" i="15"/>
  <c r="C55" i="15" s="1"/>
  <c r="C48" i="15"/>
  <c r="C49" i="15"/>
  <c r="C56" i="15" s="1"/>
  <c r="F56" i="15" s="1"/>
  <c r="L56" i="15" s="1"/>
  <c r="AJ56" i="15" s="1"/>
  <c r="C50" i="15"/>
  <c r="C57" i="15" s="1"/>
  <c r="F41" i="15"/>
  <c r="F34" i="15"/>
  <c r="L34" i="15" s="1"/>
  <c r="F32" i="15"/>
  <c r="L32" i="15" s="1"/>
  <c r="F31" i="15"/>
  <c r="L31" i="15" s="1"/>
  <c r="F49" i="15" l="1"/>
  <c r="L41" i="15"/>
  <c r="F13" i="23"/>
  <c r="L30" i="15"/>
  <c r="AO59" i="19"/>
  <c r="AO50" i="19"/>
  <c r="G13" i="23"/>
  <c r="AO60" i="19"/>
  <c r="AO74" i="19"/>
  <c r="AP52" i="19"/>
  <c r="AP58" i="19" s="1"/>
  <c r="AQ47" i="19"/>
  <c r="AM72" i="19"/>
  <c r="G8" i="23"/>
  <c r="G7" i="23" s="1"/>
  <c r="F30" i="15"/>
  <c r="C52" i="15"/>
  <c r="F52" i="15" s="1"/>
  <c r="L52" i="15" s="1"/>
  <c r="AJ52" i="15" s="1"/>
  <c r="D32" i="15"/>
  <c r="D31" i="15"/>
  <c r="D34" i="15" s="1"/>
  <c r="L49" i="15" l="1"/>
  <c r="AJ41" i="15"/>
  <c r="AJ49" i="15" s="1"/>
  <c r="AP59" i="19"/>
  <c r="AP50" i="19"/>
  <c r="AO66" i="19"/>
  <c r="H13" i="23"/>
  <c r="AP60" i="19"/>
  <c r="AP66" i="19" s="1"/>
  <c r="AR47" i="19"/>
  <c r="AQ52" i="19"/>
  <c r="AQ58" i="19" s="1"/>
  <c r="AP67" i="19"/>
  <c r="AP74" i="19"/>
  <c r="AO76" i="19"/>
  <c r="AO68" i="19"/>
  <c r="H8" i="23"/>
  <c r="H7" i="23" s="1"/>
  <c r="D27" i="15"/>
  <c r="D30" i="15" s="1"/>
  <c r="E27" i="15"/>
  <c r="G27" i="15"/>
  <c r="I27" i="15"/>
  <c r="K27" i="15"/>
  <c r="N27" i="15"/>
  <c r="O27" i="15"/>
  <c r="P27" i="15"/>
  <c r="Q27" i="15"/>
  <c r="R27" i="15"/>
  <c r="S27" i="15"/>
  <c r="T27" i="15"/>
  <c r="U27" i="15"/>
  <c r="V27" i="15"/>
  <c r="W27" i="15"/>
  <c r="X27" i="15"/>
  <c r="Y27" i="15"/>
  <c r="Z27" i="15"/>
  <c r="AA27" i="15"/>
  <c r="AB27" i="15"/>
  <c r="AC27" i="15"/>
  <c r="AD27" i="15"/>
  <c r="AE27" i="15"/>
  <c r="AF27" i="15"/>
  <c r="AG27" i="15"/>
  <c r="AH27" i="15"/>
  <c r="AI27" i="15"/>
  <c r="AJ24" i="15"/>
  <c r="AJ27" i="15" s="1"/>
  <c r="L24" i="15"/>
  <c r="L27" i="15" s="1"/>
  <c r="F24" i="15"/>
  <c r="F27" i="15" s="1"/>
  <c r="D33" i="15" l="1"/>
  <c r="D52" i="15"/>
  <c r="AQ59" i="19"/>
  <c r="AQ50" i="19"/>
  <c r="I13" i="23"/>
  <c r="AQ60" i="19"/>
  <c r="AQ66" i="19" s="1"/>
  <c r="AO70" i="19"/>
  <c r="AO75" i="19"/>
  <c r="AP76" i="19"/>
  <c r="AP68" i="19"/>
  <c r="AQ67" i="19"/>
  <c r="AQ74" i="19"/>
  <c r="AR52" i="19"/>
  <c r="AR58" i="19" s="1"/>
  <c r="AS47" i="19"/>
  <c r="I8" i="23"/>
  <c r="I7" i="23" l="1"/>
  <c r="J8" i="23"/>
  <c r="AR59" i="19"/>
  <c r="AR50" i="19"/>
  <c r="J13" i="23"/>
  <c r="AR60" i="19"/>
  <c r="AR66" i="19" s="1"/>
  <c r="AT47" i="19"/>
  <c r="AS52" i="19"/>
  <c r="AS58" i="19" s="1"/>
  <c r="AR74" i="19"/>
  <c r="AR67" i="19"/>
  <c r="AQ76" i="19"/>
  <c r="AQ68" i="19"/>
  <c r="AP70" i="19"/>
  <c r="AP75" i="19"/>
  <c r="AO71" i="19"/>
  <c r="J7" i="23"/>
  <c r="A15" i="22"/>
  <c r="A12" i="22"/>
  <c r="A9" i="22"/>
  <c r="A15" i="5"/>
  <c r="A12" i="5"/>
  <c r="A9" i="5"/>
  <c r="A5" i="5"/>
  <c r="A14" i="15"/>
  <c r="A11" i="15"/>
  <c r="A8" i="15"/>
  <c r="A4" i="15"/>
  <c r="AS59" i="19" l="1"/>
  <c r="AS50" i="19"/>
  <c r="AO78" i="19"/>
  <c r="AO83" i="19" s="1"/>
  <c r="K13" i="23"/>
  <c r="AS60" i="19"/>
  <c r="AS66" i="19" s="1"/>
  <c r="AO72" i="19"/>
  <c r="AP71" i="19"/>
  <c r="AP78" i="19" s="1"/>
  <c r="AQ70" i="19"/>
  <c r="AQ75" i="19"/>
  <c r="AR76" i="19"/>
  <c r="AR68" i="19"/>
  <c r="AS74" i="19"/>
  <c r="AS67" i="19"/>
  <c r="AT52" i="19"/>
  <c r="AT58" i="19" s="1"/>
  <c r="AU47" i="19"/>
  <c r="K8" i="23"/>
  <c r="K7" i="23" s="1"/>
  <c r="A15" i="16"/>
  <c r="A12" i="16"/>
  <c r="A9" i="16"/>
  <c r="A5" i="16"/>
  <c r="A15" i="10"/>
  <c r="A12" i="10"/>
  <c r="A9" i="10"/>
  <c r="A5" i="10"/>
  <c r="A14" i="17"/>
  <c r="A11" i="17"/>
  <c r="A8" i="17"/>
  <c r="A4" i="17"/>
  <c r="A15" i="6"/>
  <c r="A12" i="6"/>
  <c r="A9" i="6"/>
  <c r="A5" i="6"/>
  <c r="A5" i="14"/>
  <c r="AP83" i="19" l="1"/>
  <c r="AP86" i="19" s="1"/>
  <c r="AO84" i="19"/>
  <c r="AP72" i="19"/>
  <c r="AO86" i="19"/>
  <c r="AT59" i="19"/>
  <c r="AT50" i="19"/>
  <c r="L13" i="23"/>
  <c r="AT60" i="19"/>
  <c r="AT66" i="19" s="1"/>
  <c r="AU52" i="19"/>
  <c r="AU58" i="19" s="1"/>
  <c r="AV47" i="19"/>
  <c r="AT67" i="19"/>
  <c r="AT74" i="19"/>
  <c r="AS76" i="19"/>
  <c r="AS68" i="19"/>
  <c r="AP84" i="19"/>
  <c r="AP87" i="19"/>
  <c r="AR70" i="19"/>
  <c r="AR75" i="19"/>
  <c r="AQ71" i="19"/>
  <c r="AQ78" i="19" s="1"/>
  <c r="AQ83" i="19" s="1"/>
  <c r="L8" i="23"/>
  <c r="L7" i="23" s="1"/>
  <c r="E15" i="14"/>
  <c r="E12" i="14"/>
  <c r="E9" i="14"/>
  <c r="A16" i="13"/>
  <c r="A13" i="13"/>
  <c r="A10" i="13"/>
  <c r="A6" i="13"/>
  <c r="A14" i="12"/>
  <c r="A11" i="12"/>
  <c r="A8" i="12"/>
  <c r="A4" i="12"/>
  <c r="AO87" i="19" l="1"/>
  <c r="AU59" i="19"/>
  <c r="AU50" i="19"/>
  <c r="M13" i="23"/>
  <c r="AU60" i="19"/>
  <c r="AU66" i="19" s="1"/>
  <c r="AQ72" i="19"/>
  <c r="AQ86" i="19"/>
  <c r="AQ84" i="19"/>
  <c r="AR71" i="19"/>
  <c r="AR78" i="19" s="1"/>
  <c r="AR83" i="19" s="1"/>
  <c r="AS70" i="19"/>
  <c r="AS75" i="19"/>
  <c r="AT76" i="19"/>
  <c r="AT68" i="19"/>
  <c r="AW47" i="19"/>
  <c r="AV52" i="19"/>
  <c r="AV58" i="19" s="1"/>
  <c r="AU74" i="19"/>
  <c r="AU67" i="19"/>
  <c r="M8" i="23"/>
  <c r="M7"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V59" i="19" l="1"/>
  <c r="AV50" i="19"/>
  <c r="N13" i="23"/>
  <c r="AV60" i="19"/>
  <c r="AV66" i="19" s="1"/>
  <c r="AR86" i="19"/>
  <c r="AR84" i="19"/>
  <c r="AS71" i="19"/>
  <c r="AS78" i="19" s="1"/>
  <c r="AS83" i="19" s="1"/>
  <c r="AR72" i="19"/>
  <c r="AV74" i="19"/>
  <c r="AV67" i="19"/>
  <c r="AU76" i="19"/>
  <c r="AU68" i="19"/>
  <c r="AW52" i="19"/>
  <c r="AW58" i="19" s="1"/>
  <c r="AX47" i="19"/>
  <c r="AX52" i="19" s="1"/>
  <c r="AX58" i="19" s="1"/>
  <c r="AT70" i="19"/>
  <c r="AT75" i="19"/>
  <c r="AQ87" i="19"/>
  <c r="AR87" i="19"/>
  <c r="N8" i="23"/>
  <c r="N7" i="23" s="1"/>
  <c r="AW59" i="19" l="1"/>
  <c r="AW50" i="19"/>
  <c r="O13" i="23"/>
  <c r="AX60" i="19" s="1"/>
  <c r="AW60" i="19"/>
  <c r="AW66" i="19" s="1"/>
  <c r="AS86" i="19"/>
  <c r="AS84" i="19"/>
  <c r="AS72" i="19"/>
  <c r="AU70" i="19"/>
  <c r="AU75" i="19"/>
  <c r="AV76" i="19"/>
  <c r="AV68" i="19"/>
  <c r="AT71" i="19"/>
  <c r="AT78" i="19" s="1"/>
  <c r="AT83" i="19" s="1"/>
  <c r="AX67" i="19"/>
  <c r="AX74" i="19"/>
  <c r="AW74" i="19"/>
  <c r="AW67" i="19"/>
  <c r="O8" i="23"/>
  <c r="O7" i="23" s="1"/>
  <c r="AT86" i="19" l="1"/>
  <c r="AX59" i="19"/>
  <c r="AX50" i="19"/>
  <c r="AX66" i="19"/>
  <c r="AT72" i="19"/>
  <c r="AU71" i="19"/>
  <c r="AU78" i="19" s="1"/>
  <c r="AU72" i="19"/>
  <c r="AU83" i="19"/>
  <c r="AW76" i="19"/>
  <c r="AW68" i="19"/>
  <c r="AX76" i="19"/>
  <c r="AX68" i="19"/>
  <c r="AV75" i="19"/>
  <c r="AV70" i="19"/>
  <c r="AT84" i="19"/>
  <c r="AS87" i="19"/>
  <c r="AT87" i="19"/>
  <c r="AU88" i="19" l="1"/>
  <c r="AV71" i="19"/>
  <c r="AV78" i="19" s="1"/>
  <c r="AV72" i="19"/>
  <c r="AV83" i="19"/>
  <c r="AV88" i="19" s="1"/>
  <c r="AX75" i="19"/>
  <c r="AX70" i="19"/>
  <c r="AW75" i="19"/>
  <c r="AW70" i="19"/>
  <c r="AU86" i="19"/>
  <c r="AU84" i="19"/>
  <c r="AU87" i="19" l="1"/>
  <c r="AU90" i="19" s="1"/>
  <c r="AW71" i="19"/>
  <c r="AW78" i="19" s="1"/>
  <c r="AW72" i="19"/>
  <c r="AW83" i="19"/>
  <c r="AX71" i="19"/>
  <c r="AX78" i="19" s="1"/>
  <c r="AX83" i="19" s="1"/>
  <c r="AX88" i="19" s="1"/>
  <c r="AV86" i="19"/>
  <c r="AV87" i="19" s="1"/>
  <c r="AV84" i="19"/>
  <c r="AQ26" i="19" l="1"/>
  <c r="AX86" i="19"/>
  <c r="AX84" i="19"/>
  <c r="AW86" i="19"/>
  <c r="AW84" i="19"/>
  <c r="AW88" i="19"/>
  <c r="AW87" i="19"/>
  <c r="AX72" i="19"/>
  <c r="AX87" i="19" l="1"/>
  <c r="AQ28" i="19" s="1"/>
  <c r="AQ27" i="19"/>
  <c r="AQ29" i="19"/>
</calcChain>
</file>

<file path=xl/sharedStrings.xml><?xml version="1.0" encoding="utf-8"?>
<sst xmlns="http://schemas.openxmlformats.org/spreadsheetml/2006/main" count="1772" uniqueCount="544">
  <si>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</si>
  <si>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</si>
  <si>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</si>
  <si>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</si>
  <si>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</si>
  <si>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</si>
  <si>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</si>
  <si>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</si>
  <si>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</si>
  <si>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</si>
  <si>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</si>
  <si>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</si>
  <si>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</si>
  <si>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</si>
  <si>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</si>
  <si>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</si>
  <si>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</si>
  <si>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</si>
  <si>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</si>
  <si>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</si>
  <si>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</si>
  <si>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</si>
  <si>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</si>
  <si>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</si>
  <si>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</si>
  <si>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</si>
  <si>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</si>
  <si>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</si>
  <si>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</si>
  <si>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</si>
  <si>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</si>
  <si>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</si>
  <si>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</si>
  <si>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</si>
  <si>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</si>
  <si>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</si>
  <si>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</si>
  <si>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</si>
  <si>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</si>
  <si>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</si>
  <si>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</si>
  <si>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</si>
  <si>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</si>
  <si>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</si>
  <si>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</si>
  <si>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</si>
  <si>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</si>
  <si>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</si>
  <si>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</si>
  <si>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</si>
  <si>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</si>
  <si>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</si>
  <si>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</si>
  <si>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</si>
  <si>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</si>
  <si>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</si>
  <si>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</si>
  <si>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</si>
  <si>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</si>
  <si>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</si>
  <si>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</si>
  <si>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</si>
  <si>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</si>
  <si>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</si>
  <si>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</si>
  <si>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</si>
  <si>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</si>
  <si>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</si>
  <si>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</si>
  <si>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</si>
  <si>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</si>
  <si>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</si>
  <si>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</si>
  <si>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</si>
  <si>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</si>
  <si>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</si>
  <si>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</si>
  <si>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</si>
  <si>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</si>
  <si>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</si>
  <si>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</si>
  <si>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</si>
  <si>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</si>
  <si>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</si>
  <si>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</si>
  <si>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</si>
  <si>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</si>
  <si>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</si>
  <si>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</si>
  <si>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</si>
  <si>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</si>
  <si>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</si>
  <si>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</si>
  <si>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</si>
  <si>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</si>
  <si>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</si>
  <si>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</si>
  <si>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</si>
  <si>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</si>
  <si>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</si>
  <si>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</si>
  <si>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</si>
  <si>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</si>
  <si>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</si>
  <si>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</si>
  <si>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</si>
  <si>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</si>
  <si>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</si>
  <si>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</si>
  <si>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</si>
  <si>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</si>
  <si>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</si>
  <si>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</si>
  <si>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</si>
  <si>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</si>
  <si>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</si>
  <si>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</si>
  <si>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</si>
  <si>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</si>
  <si>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</si>
  <si>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</si>
  <si>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</si>
  <si>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</si>
  <si>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</si>
  <si>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</si>
  <si>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</si>
  <si>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</si>
  <si>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</si>
  <si>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</si>
  <si>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</si>
  <si>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</si>
  <si>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</si>
  <si>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</si>
  <si>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</si>
  <si>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</si>
  <si>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</si>
  <si>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</si>
  <si>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</si>
  <si>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</si>
  <si>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</si>
  <si>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</si>
  <si>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</si>
  <si>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</si>
  <si>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</si>
  <si>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</si>
  <si>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</si>
  <si>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</si>
  <si>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</si>
  <si>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</si>
  <si>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</si>
  <si>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</si>
  <si>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</si>
  <si>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</si>
  <si>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</si>
  <si>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</si>
  <si>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</si>
  <si>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</si>
  <si>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</si>
  <si>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</si>
  <si>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</si>
  <si>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</si>
  <si>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</si>
  <si>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</si>
  <si>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</si>
  <si>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</si>
  <si>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</si>
  <si>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</si>
  <si>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</si>
  <si>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</si>
  <si>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</si>
  <si>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</si>
  <si>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</si>
  <si>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</si>
  <si>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</si>
  <si>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</si>
  <si>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</si>
  <si>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</si>
  <si>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</si>
  <si>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</si>
  <si>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</si>
  <si>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</si>
  <si>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</si>
  <si>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</si>
  <si>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</si>
  <si>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</si>
  <si>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</si>
  <si>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</si>
  <si>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</si>
  <si>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</si>
  <si>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</si>
  <si>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</si>
  <si>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</si>
  <si>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</si>
  <si>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</si>
  <si>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</si>
  <si>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</si>
  <si>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</si>
  <si>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</si>
  <si>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</si>
  <si>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</si>
  <si>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</si>
  <si>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</si>
  <si>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</si>
  <si>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</si>
  <si>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</si>
  <si>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</si>
  <si>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</si>
  <si>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</si>
  <si>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</si>
  <si>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</si>
  <si>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</si>
  <si>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</si>
  <si>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</si>
  <si>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</si>
  <si>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</si>
  <si>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</si>
  <si>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</si>
  <si>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</si>
  <si>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</si>
  <si>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</si>
  <si>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</si>
  <si>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</si>
  <si>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</si>
  <si>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</si>
  <si>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</si>
  <si>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</si>
  <si>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</si>
  <si>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</si>
  <si>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</si>
  <si>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</si>
  <si>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</si>
  <si>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</si>
  <si>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</si>
  <si>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</si>
  <si>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</si>
  <si>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</si>
  <si>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</si>
  <si>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</si>
  <si>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</si>
  <si>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</si>
  <si>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</si>
  <si>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</si>
  <si>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</si>
  <si>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</si>
  <si>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</si>
  <si>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</si>
  <si>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</si>
  <si>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</si>
  <si>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</si>
  <si>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</si>
  <si>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</si>
  <si>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</si>
  <si>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</si>
  <si>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</si>
  <si>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</si>
  <si>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</si>
  <si>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</si>
  <si>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</si>
  <si>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</si>
  <si>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</si>
  <si>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</si>
  <si>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</si>
  <si>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</si>
  <si>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</si>
  <si>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</si>
  <si>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</si>
  <si>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</si>
  <si>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</si>
  <si>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</si>
  <si>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</si>
  <si>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</si>
  <si>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</si>
  <si>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</si>
  <si>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</si>
  <si>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</si>
  <si>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</si>
  <si>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</si>
  <si>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</si>
  <si>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</si>
  <si>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</si>
  <si>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</si>
  <si>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</si>
  <si>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</si>
  <si>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</si>
  <si>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</si>
  <si>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</si>
  <si>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</si>
  <si>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</si>
  <si>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</si>
  <si>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</si>
  <si>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</si>
  <si>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</si>
  <si>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</si>
  <si>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</si>
  <si>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</si>
  <si>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</si>
  <si>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</si>
  <si>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</si>
  <si>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</si>
  <si>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</si>
  <si>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</si>
  <si>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</si>
  <si>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</si>
  <si>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</si>
  <si>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</si>
  <si>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</si>
  <si>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</si>
  <si>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</si>
  <si>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</si>
  <si>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</si>
  <si>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</si>
  <si>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</si>
  <si>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</si>
  <si>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</si>
  <si>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</si>
  <si>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</si>
  <si>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</si>
  <si>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</si>
  <si>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</si>
  <si>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</si>
  <si>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</si>
  <si>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</si>
  <si>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</si>
  <si>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</si>
  <si>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</si>
  <si>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</si>
  <si>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</si>
  <si>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</si>
  <si>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</si>
  <si>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</si>
  <si>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</si>
  <si>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</si>
  <si>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</si>
  <si>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</si>
  <si>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</si>
  <si>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</si>
  <si>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</si>
  <si>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</si>
  <si>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</si>
  <si>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</si>
  <si>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</si>
  <si>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</si>
  <si>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</si>
  <si>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</si>
  <si>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</si>
  <si>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</si>
  <si>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</si>
  <si>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</si>
  <si>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</si>
  <si>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</si>
  <si>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</si>
  <si>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</si>
  <si>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</si>
  <si>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</si>
  <si>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</si>
  <si>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</si>
  <si>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</si>
  <si>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</si>
  <si>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</si>
  <si>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</si>
  <si>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</si>
  <si>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</si>
  <si>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</si>
  <si>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</si>
  <si>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</si>
  <si>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</si>
  <si>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</si>
  <si>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</si>
  <si>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</si>
  <si>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</si>
  <si>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</si>
  <si>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</si>
  <si>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</si>
  <si>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</si>
  <si>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</si>
  <si>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</si>
  <si>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</si>
  <si>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</si>
  <si>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</si>
  <si>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</si>
  <si>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</si>
  <si>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</si>
  <si>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</si>
  <si>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</si>
  <si>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</si>
  <si>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</si>
  <si>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</si>
  <si>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</si>
  <si>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</si>
  <si>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</si>
  <si>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</si>
  <si>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</si>
  <si>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</si>
  <si>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</si>
  <si>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</si>
  <si>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</si>
  <si>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</si>
  <si>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</si>
  <si>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</si>
  <si>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</si>
  <si>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</si>
  <si>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</si>
  <si>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</si>
  <si>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</si>
  <si>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</si>
  <si>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</si>
  <si>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</si>
  <si>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</si>
  <si>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</si>
  <si>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</si>
  <si>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</si>
  <si>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</si>
  <si>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</si>
  <si>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</si>
  <si>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</si>
  <si>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</si>
  <si>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</si>
  <si>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</si>
  <si>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</si>
  <si>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</si>
  <si>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</si>
  <si>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</si>
  <si>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</si>
  <si>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</si>
  <si>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</si>
  <si>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</si>
  <si>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</si>
  <si>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</si>
  <si>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</si>
  <si>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</si>
  <si>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</si>
  <si>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</si>
  <si>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</si>
  <si>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</si>
  <si>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</si>
  <si>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</si>
  <si>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</si>
  <si>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</si>
  <si>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</si>
  <si>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</si>
  <si>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</si>
  <si>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</si>
  <si>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</si>
  <si>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</si>
  <si>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</si>
  <si>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</si>
  <si>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</si>
  <si>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</si>
  <si>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</si>
  <si>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</si>
  <si>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</si>
  <si>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</si>
  <si>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</si>
  <si>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</si>
  <si>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</si>
  <si>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</si>
  <si>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</si>
  <si>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</si>
  <si>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</si>
  <si>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</si>
  <si>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</si>
  <si>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</si>
  <si>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</si>
  <si>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</si>
  <si>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</si>
  <si>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</si>
  <si>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</si>
  <si>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</si>
  <si>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</si>
  <si>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</si>
  <si>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</si>
  <si>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</si>
  <si>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</si>
  <si>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</si>
  <si>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</si>
  <si>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</si>
  <si>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</si>
  <si>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</si>
  <si>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</si>
  <si>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</si>
  <si>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</si>
  <si>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P_1.2.2.1_1</t>
  </si>
  <si>
    <t xml:space="preserve">Общество с ограниченной ответственностью "СИСТЕМА" </t>
  </si>
  <si>
    <t>1.2.2 Реконструкция, модернизация, техническое перевооружение линий электропередачи</t>
  </si>
  <si>
    <t>ООО "СИСТЕМА"</t>
  </si>
  <si>
    <t>Москва</t>
  </si>
  <si>
    <t>Не требуется</t>
  </si>
  <si>
    <t>КЛ</t>
  </si>
  <si>
    <t>В земле</t>
  </si>
  <si>
    <t>Участок кабельной линии 0,125 км.,  ПС-731 «Тропарево» с.8 яч.70 до РТП-27038 с.1 яч.8 АСБл-10 3х240</t>
  </si>
  <si>
    <t>реконструкция</t>
  </si>
  <si>
    <t>1КЛ 10 кВ от ПС-731 «Тропарево» с.8 яч.70 до РТП-27038 с.1 яч.8</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</si>
  <si>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</si>
  <si>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</si>
  <si>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</si>
  <si>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</si>
  <si>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</si>
  <si>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</si>
  <si>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</si>
  <si>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</si>
  <si>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</si>
  <si>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</si>
  <si>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</si>
  <si>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2029 год</t>
  </si>
  <si>
    <t>2030 год</t>
  </si>
  <si>
    <t>2031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</si>
  <si>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</si>
  <si>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</si>
  <si>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</si>
  <si>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</si>
  <si>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</si>
  <si>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г. Москва</t>
  </si>
  <si>
    <t>ЗАО</t>
  </si>
  <si>
    <t>Не относится</t>
  </si>
  <si>
    <t>Участок кабельной линии 0,125 км, марка АСБ-10 3х240,  от ПС-731 «Тропарево» с.8 яч.70 до РТП-27038 с.1 яч.8</t>
  </si>
  <si>
    <t>ПС-731 «Тропарево» с.8 яч.70 до РТП-27038 с.1 яч.8</t>
  </si>
  <si>
    <t xml:space="preserve"> ПС-731 «Тропарево» с.8 яч.70 до РТП-27038 с.1 яч.8</t>
  </si>
  <si>
    <t>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t>
  </si>
  <si>
    <t>Акт технического освидетельствования №12 от 11.02.2025г., ООО СЭС"</t>
  </si>
  <si>
    <t>Необходимо произвести перекладку участка длиной 0,125 км КЛ-10 кВ «ПС-731 «Тропарево» с.8 яч.70 – РТП-27038 с.1 яч.8», по адресу: г. Москва, пр-т Вернадского, вблизи д.88, к.1 в кратчайшие сроки по имеющейся трассе КЛ</t>
  </si>
  <si>
    <t>Акт обследования кабельных линий 10 кВ «ПС-731 «Тропарево» с.8 яч.70 – РТП-27038 с.1 яч.8» №4-О от 03.02.2025г., ООО "СЭС"</t>
  </si>
  <si>
    <t>Кабельная линия «ПС-731 «Тропарево» с.8 яч.70 – РТП-27038 с.1 яч.8»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участков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</si>
  <si>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Детальный расчет показателя доход  финансовой модели проекта</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</si>
  <si>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</si>
  <si>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</si>
  <si>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</si>
  <si>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</si>
  <si>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</si>
  <si>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</si>
  <si>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</si>
  <si>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</si>
  <si>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</si>
  <si>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</si>
  <si>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 xml:space="preserve">Прогноз ИПЦ </t>
  </si>
  <si>
    <t>Этапность не предусмотрена</t>
  </si>
  <si>
    <t>П</t>
  </si>
  <si>
    <t xml:space="preserve">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Предупреждение аварийных ситуаций, связанных с эксплуатацией оборудования в неудовлетворительном состоянии. Повышение качества оказываемых услуг в сфере электроснабжения потребителей.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</si>
  <si>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</si>
  <si>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Участок кабельной линии 0,125 км, марка АПвПУГ 3х(1х240/50)  от ПС-731 «Тропарево» с.8 яч.70 до РТП-27038 с.1 яч.8</t>
  </si>
  <si>
    <t>Реконструированная 1 кабельная линия протяженностью 0,125 км, направлением от ПС-731 «Тропарево» с.8 яч.70 до РТП-27038 с.1 яч.8, расположенная по адресу: г. Москва, улица Покрышкина, домовладение 8, ЖК "Академия люкс" (участок трассы в районе г.Москва, пр-т Вернадского, д.88, к.1) маркой АпВПУГ 3х(1х240/50)</t>
  </si>
  <si>
    <r>
      <t xml:space="preserve">ФХО = 1,653 </t>
    </r>
    <r>
      <rPr>
        <sz val="11"/>
        <rFont val="Calibri"/>
        <family val="2"/>
        <scheme val="minor"/>
      </rPr>
      <t>млн.руб. с НДС</t>
    </r>
  </si>
  <si>
    <t>13,221/1 км.</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</si>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</sst>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 _₽_-;\-* #,##0.00\ _₽_-;_-* &quot;-&quot;??\ _₽_-;_-@_-"/>
    <numFmt numFmtId="171" formatCode="_(* #,##0_);_(* \(#,##0\);_(* &quot;-&quot;_);_(@_)"/>
    <numFmt numFmtId="172"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
      <sz val="11"/>
      <name val="Calibri"/>
      <family val="2"/>
      <charset val="204"/>
      <scheme val="minor"/>
    </font>
    <font>
      <b/>
      <sz val="12"/>
      <name val="Arial"/>
      <family val="2"/>
      <charset val="204"/>
    </font>
    <font>
      <b/>
      <u/>
      <sz val="11"/>
      <name val="Times New Roman"/>
      <family val="1"/>
      <charset val="204"/>
    </font>
    <font>
      <b/>
      <u/>
      <sz val="14"/>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170" fontId="1" fillId="0" borderId="0" applyFont="0" applyFill="0" applyBorder="0" applyAlignment="0" applyProtection="0"/>
  </cellStyleXfs>
  <cellXfs count="4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Border="1" applyAlignment="1">
      <alignment vertical="center"/>
    </xf>
    <xf numFmtId="0" fontId="59" fillId="0" borderId="27" xfId="50" applyFont="1" applyBorder="1" applyAlignment="1">
      <alignment vertical="center"/>
    </xf>
    <xf numFmtId="0" fontId="57" fillId="0" borderId="0" xfId="50" applyFont="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xf>
    <xf numFmtId="0" fontId="50"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0" xfId="1" applyFont="1" applyAlignment="1">
      <alignment vertical="center"/>
    </xf>
    <xf numFmtId="0" fontId="3" fillId="0" borderId="0" xfId="1" applyAlignment="1">
      <alignment horizontal="center" vertical="center"/>
    </xf>
    <xf numFmtId="0" fontId="3" fillId="0" borderId="0" xfId="1" applyAlignment="1">
      <alignment horizontal="center" vertical="center" wrapText="1"/>
    </xf>
    <xf numFmtId="0" fontId="11" fillId="0" borderId="0" xfId="2" applyAlignment="1">
      <alignment horizontal="center" vertical="center"/>
    </xf>
    <xf numFmtId="0" fontId="1" fillId="0" borderId="7" xfId="50" applyBorder="1" applyAlignment="1">
      <alignment horizontal="center" vertical="center"/>
    </xf>
    <xf numFmtId="0" fontId="57" fillId="0" borderId="1" xfId="50" applyFont="1" applyBorder="1" applyAlignment="1">
      <alignment horizontal="center" vertical="center"/>
    </xf>
    <xf numFmtId="0" fontId="1" fillId="0" borderId="7" xfId="50" applyBorder="1" applyAlignment="1">
      <alignment horizontal="center" vertical="center" wrapText="1"/>
    </xf>
    <xf numFmtId="0" fontId="57" fillId="0" borderId="30" xfId="50" applyFont="1" applyBorder="1" applyAlignment="1">
      <alignment horizontal="center" vertical="center"/>
    </xf>
    <xf numFmtId="49" fontId="43" fillId="0" borderId="1" xfId="62" applyNumberFormat="1" applyFont="1" applyBorder="1" applyAlignment="1">
      <alignment horizontal="center" vertical="center" wrapText="1"/>
    </xf>
    <xf numFmtId="0" fontId="59" fillId="0" borderId="0" xfId="50" applyFont="1" applyAlignment="1">
      <alignment horizontal="center"/>
    </xf>
    <xf numFmtId="0" fontId="60" fillId="0" borderId="4" xfId="50" applyFont="1" applyBorder="1" applyAlignment="1">
      <alignment horizontal="center" vertical="center"/>
    </xf>
    <xf numFmtId="0" fontId="57" fillId="0" borderId="0" xfId="50" applyFont="1" applyAlignment="1">
      <alignment horizontal="center" vertical="center"/>
    </xf>
    <xf numFmtId="10" fontId="57" fillId="0" borderId="1" xfId="50" applyNumberFormat="1" applyFont="1" applyBorder="1" applyAlignment="1">
      <alignment horizontal="center" vertical="center"/>
    </xf>
    <xf numFmtId="3" fontId="57" fillId="0" borderId="26" xfId="50" applyNumberFormat="1" applyFont="1" applyBorder="1" applyAlignment="1">
      <alignment horizontal="center" vertical="center"/>
    </xf>
    <xf numFmtId="0" fontId="57" fillId="0" borderId="52" xfId="50" applyFont="1" applyBorder="1" applyAlignment="1">
      <alignment horizontal="center" vertical="center"/>
    </xf>
    <xf numFmtId="0" fontId="57" fillId="0" borderId="2" xfId="50" applyFont="1" applyBorder="1" applyAlignment="1">
      <alignment horizontal="center" vertical="center"/>
    </xf>
    <xf numFmtId="3" fontId="59" fillId="0" borderId="2" xfId="50" applyNumberFormat="1" applyFont="1" applyBorder="1" applyAlignment="1">
      <alignment horizontal="center" vertical="center"/>
    </xf>
    <xf numFmtId="4" fontId="57" fillId="0" borderId="1" xfId="50" applyNumberFormat="1" applyFont="1" applyBorder="1" applyAlignment="1">
      <alignment horizontal="center" vertical="center"/>
    </xf>
    <xf numFmtId="4" fontId="59" fillId="0" borderId="1" xfId="50" applyNumberFormat="1" applyFont="1" applyBorder="1" applyAlignment="1">
      <alignment horizontal="center" vertical="center"/>
    </xf>
    <xf numFmtId="4" fontId="59" fillId="0" borderId="26" xfId="50" applyNumberFormat="1" applyFont="1" applyBorder="1" applyAlignment="1">
      <alignment horizontal="center" vertical="center"/>
    </xf>
    <xf numFmtId="167" fontId="57" fillId="0" borderId="1" xfId="50" applyNumberFormat="1" applyFont="1" applyBorder="1" applyAlignment="1">
      <alignment horizontal="center"/>
    </xf>
    <xf numFmtId="172" fontId="59" fillId="0" borderId="1" xfId="50" applyNumberFormat="1" applyFont="1" applyBorder="1" applyAlignment="1">
      <alignment horizontal="center"/>
    </xf>
    <xf numFmtId="49" fontId="66" fillId="0" borderId="0" xfId="50" applyNumberFormat="1" applyFont="1" applyAlignment="1">
      <alignment vertical="center"/>
    </xf>
    <xf numFmtId="49" fontId="66" fillId="0" borderId="0" xfId="50" applyNumberFormat="1" applyFont="1"/>
    <xf numFmtId="0" fontId="59" fillId="0" borderId="1" xfId="50" applyFont="1" applyBorder="1" applyAlignment="1">
      <alignment vertical="center"/>
    </xf>
    <xf numFmtId="4" fontId="59" fillId="0" borderId="1" xfId="50" applyNumberFormat="1" applyFont="1" applyBorder="1" applyAlignment="1">
      <alignment horizontal="center"/>
    </xf>
    <xf numFmtId="4" fontId="57" fillId="0" borderId="1" xfId="50" applyNumberFormat="1" applyFont="1" applyBorder="1" applyAlignment="1">
      <alignment horizontal="center"/>
    </xf>
    <xf numFmtId="0" fontId="57" fillId="0" borderId="1" xfId="50" applyFont="1" applyBorder="1" applyAlignment="1">
      <alignment horizontal="center"/>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vertical="center"/>
    </xf>
    <xf numFmtId="0" fontId="40" fillId="0" borderId="1" xfId="0" applyFont="1" applyBorder="1" applyAlignment="1">
      <alignment vertical="center"/>
    </xf>
    <xf numFmtId="0" fontId="43" fillId="0" borderId="1" xfId="0" applyFont="1" applyBorder="1" applyAlignment="1">
      <alignment vertical="center"/>
    </xf>
    <xf numFmtId="0" fontId="40" fillId="0" borderId="1" xfId="0" applyFont="1" applyBorder="1" applyAlignment="1">
      <alignment vertical="center" wrapText="1"/>
    </xf>
    <xf numFmtId="0" fontId="40" fillId="0" borderId="0" xfId="0" applyFont="1" applyAlignment="1">
      <alignment horizontal="right" vertical="center" wrapText="1"/>
    </xf>
    <xf numFmtId="4" fontId="7" fillId="0" borderId="1" xfId="67" applyNumberFormat="1" applyFont="1" applyFill="1" applyBorder="1" applyAlignment="1">
      <alignment horizontal="right" vertical="center" wrapText="1"/>
    </xf>
    <xf numFmtId="2" fontId="59" fillId="0" borderId="1" xfId="50" applyNumberFormat="1" applyFont="1" applyBorder="1" applyAlignment="1">
      <alignment horizontal="center"/>
    </xf>
    <xf numFmtId="2" fontId="59" fillId="0" borderId="26" xfId="50" applyNumberFormat="1" applyFont="1" applyBorder="1" applyAlignment="1">
      <alignment horizontal="center"/>
    </xf>
    <xf numFmtId="4" fontId="59" fillId="0" borderId="53" xfId="50" applyNumberFormat="1" applyFont="1" applyBorder="1" applyAlignment="1">
      <alignment horizontal="center"/>
    </xf>
    <xf numFmtId="4" fontId="57" fillId="0" borderId="53" xfId="50" applyNumberFormat="1" applyFont="1" applyBorder="1" applyAlignment="1">
      <alignment horizontal="center"/>
    </xf>
    <xf numFmtId="0" fontId="57" fillId="0" borderId="53" xfId="50" applyFont="1" applyBorder="1" applyAlignment="1">
      <alignment horizontal="center"/>
    </xf>
    <xf numFmtId="167" fontId="57" fillId="0" borderId="53" xfId="50" applyNumberFormat="1" applyFont="1" applyBorder="1" applyAlignment="1">
      <alignment horizontal="center"/>
    </xf>
    <xf numFmtId="172" fontId="59" fillId="0" borderId="53" xfId="50" applyNumberFormat="1" applyFont="1" applyBorder="1" applyAlignment="1">
      <alignment horizontal="center"/>
    </xf>
    <xf numFmtId="172" fontId="59" fillId="0" borderId="26" xfId="50" applyNumberFormat="1" applyFont="1" applyBorder="1" applyAlignment="1">
      <alignment horizontal="center"/>
    </xf>
    <xf numFmtId="172" fontId="59" fillId="0" borderId="54" xfId="50" applyNumberFormat="1" applyFont="1" applyBorder="1" applyAlignment="1">
      <alignment horizontal="center"/>
    </xf>
    <xf numFmtId="0" fontId="43" fillId="0" borderId="1" xfId="62" applyFont="1" applyBorder="1" applyAlignment="1" applyProtection="1">
      <alignment horizontal="center" vertical="center" wrapText="1"/>
      <protection locked="0"/>
    </xf>
    <xf numFmtId="0" fontId="40" fillId="0" borderId="1" xfId="49"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 fillId="0" borderId="1" xfId="1" applyFont="1" applyFill="1" applyBorder="1" applyAlignment="1">
      <alignment horizontal="center" vertical="center" wrapText="1"/>
    </xf>
    <xf numFmtId="0" fontId="68" fillId="0" borderId="0" xfId="1" applyFont="1" applyFill="1" applyAlignment="1">
      <alignment horizontal="left" vertical="center"/>
    </xf>
    <xf numFmtId="0" fontId="50" fillId="0" borderId="0" xfId="1" applyFont="1" applyFill="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1" fillId="0" borderId="1" xfId="1" applyFont="1" applyFill="1" applyBorder="1" applyAlignment="1">
      <alignment vertical="center"/>
    </xf>
    <xf numFmtId="0" fontId="71" fillId="0" borderId="1" xfId="1" applyFont="1" applyFill="1" applyBorder="1" applyAlignment="1">
      <alignment horizontal="left" vertical="center"/>
    </xf>
    <xf numFmtId="167" fontId="11" fillId="0" borderId="1" xfId="1" applyNumberFormat="1" applyFont="1" applyFill="1" applyBorder="1" applyAlignment="1">
      <alignment horizontal="left" vertical="center"/>
    </xf>
    <xf numFmtId="0" fontId="40" fillId="0" borderId="1" xfId="1" applyFont="1" applyFill="1" applyBorder="1" applyAlignment="1">
      <alignment horizontal="center" vertical="center" wrapText="1"/>
    </xf>
    <xf numFmtId="0" fontId="11" fillId="0" borderId="1" xfId="2" applyFont="1" applyFill="1" applyBorder="1" applyAlignment="1">
      <alignment vertical="center" wrapText="1"/>
    </xf>
    <xf numFmtId="167" fontId="11" fillId="0" borderId="1" xfId="1" applyNumberFormat="1" applyFont="1" applyFill="1" applyBorder="1" applyAlignment="1">
      <alignment horizontal="left" vertical="center" wrapText="1"/>
    </xf>
    <xf numFmtId="0" fontId="67" fillId="0" borderId="1" xfId="0"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11" fillId="0" borderId="4" xfId="2" applyFill="1" applyBorder="1" applyAlignment="1">
      <alignment horizontal="center" vertical="center" wrapText="1"/>
    </xf>
    <xf numFmtId="0" fontId="7" fillId="0" borderId="0" xfId="0" applyFont="1" applyFill="1" applyAlignment="1">
      <alignment vertical="center"/>
    </xf>
    <xf numFmtId="0" fontId="40" fillId="0" borderId="0" xfId="0" applyFont="1" applyFill="1" applyAlignment="1">
      <alignment horizontal="right" vertical="center"/>
    </xf>
    <xf numFmtId="2" fontId="40" fillId="0" borderId="0" xfId="0" applyNumberFormat="1" applyFont="1" applyFill="1" applyAlignment="1">
      <alignment horizontal="center" vertical="center"/>
    </xf>
    <xf numFmtId="1" fontId="43" fillId="0" borderId="0" xfId="2" applyNumberFormat="1" applyFont="1" applyFill="1" applyAlignment="1">
      <alignment horizontal="center" vertical="center"/>
    </xf>
    <xf numFmtId="0" fontId="7" fillId="0" borderId="0" xfId="0" applyFont="1" applyFill="1" applyAlignment="1">
      <alignment horizontal="right" vertical="center"/>
    </xf>
    <xf numFmtId="0" fontId="40" fillId="0" borderId="0" xfId="0" applyFont="1" applyFill="1" applyAlignment="1">
      <alignment vertical="center"/>
    </xf>
    <xf numFmtId="167" fontId="40" fillId="0" borderId="0" xfId="0" applyNumberFormat="1" applyFont="1" applyFill="1" applyAlignment="1">
      <alignment horizontal="center" vertical="center"/>
    </xf>
    <xf numFmtId="0" fontId="40" fillId="0" borderId="1" xfId="0" applyFont="1" applyFill="1" applyBorder="1" applyAlignment="1">
      <alignment vertical="center"/>
    </xf>
    <xf numFmtId="1" fontId="43" fillId="0" borderId="1" xfId="2" applyNumberFormat="1" applyFont="1" applyFill="1" applyBorder="1" applyAlignment="1">
      <alignment horizontal="center" vertical="center"/>
    </xf>
    <xf numFmtId="3" fontId="11" fillId="0" borderId="1" xfId="2" applyNumberFormat="1" applyFill="1" applyBorder="1" applyAlignment="1">
      <alignment vertical="center"/>
    </xf>
    <xf numFmtId="0" fontId="43" fillId="0" borderId="1" xfId="0" applyFont="1" applyFill="1" applyBorder="1" applyAlignment="1">
      <alignment vertical="center"/>
    </xf>
    <xf numFmtId="169" fontId="11" fillId="0" borderId="1" xfId="0" applyNumberFormat="1" applyFont="1" applyFill="1" applyBorder="1" applyAlignment="1">
      <alignment vertical="center"/>
    </xf>
    <xf numFmtId="3" fontId="7" fillId="0" borderId="1" xfId="0" applyNumberFormat="1" applyFont="1" applyFill="1" applyBorder="1" applyAlignment="1">
      <alignment vertical="center"/>
    </xf>
    <xf numFmtId="0" fontId="40" fillId="0" borderId="0" xfId="0" applyFont="1" applyFill="1" applyAlignment="1">
      <alignment horizontal="left" vertical="center" wrapText="1"/>
    </xf>
    <xf numFmtId="169" fontId="11" fillId="0" borderId="1" xfId="0" applyNumberFormat="1" applyFont="1" applyFill="1" applyBorder="1" applyAlignment="1">
      <alignment horizontal="righ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171" fontId="11" fillId="0" borderId="1" xfId="2" applyNumberFormat="1" applyFill="1" applyBorder="1" applyAlignment="1">
      <alignment vertical="center"/>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167" fontId="43" fillId="0" borderId="1" xfId="2" applyNumberFormat="1" applyFont="1" applyFill="1" applyBorder="1" applyAlignment="1">
      <alignment horizontal="center" vertical="center"/>
    </xf>
    <xf numFmtId="0" fontId="43" fillId="0" borderId="1" xfId="45" applyFont="1" applyFill="1" applyBorder="1" applyAlignment="1">
      <alignment horizontal="center" vertical="center" wrapText="1"/>
    </xf>
    <xf numFmtId="0" fontId="43" fillId="0" borderId="1" xfId="2" applyFont="1" applyFill="1" applyBorder="1" applyAlignment="1">
      <alignment horizontal="left"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11" fillId="0" borderId="1" xfId="2" applyFont="1" applyFill="1" applyBorder="1"/>
    <xf numFmtId="0" fontId="43" fillId="0" borderId="2" xfId="45" applyFont="1" applyFill="1" applyBorder="1" applyAlignment="1">
      <alignment horizontal="center" vertical="center" wrapText="1"/>
    </xf>
    <xf numFmtId="0" fontId="43" fillId="0" borderId="1" xfId="2" applyFont="1" applyFill="1" applyBorder="1" applyAlignment="1">
      <alignment horizontal="center"/>
    </xf>
    <xf numFmtId="4" fontId="6" fillId="0" borderId="1" xfId="50" applyNumberFormat="1" applyFont="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0" xfId="1" applyFont="1" applyFill="1" applyAlignment="1">
      <alignment horizontal="center" vertical="center"/>
    </xf>
    <xf numFmtId="0" fontId="70" fillId="0" borderId="0" xfId="1" applyFont="1" applyFill="1" applyAlignment="1">
      <alignment horizontal="center" vertical="center" wrapText="1"/>
    </xf>
    <xf numFmtId="0" fontId="70" fillId="0" borderId="0" xfId="1" applyFont="1" applyFill="1" applyAlignment="1">
      <alignment horizontal="center" vertical="center"/>
    </xf>
    <xf numFmtId="0" fontId="50" fillId="0" borderId="0" xfId="1" applyFont="1" applyFill="1" applyAlignment="1">
      <alignment horizontal="center" vertical="center"/>
    </xf>
    <xf numFmtId="0" fontId="69" fillId="0" borderId="0" xfId="1" applyFont="1" applyFill="1" applyAlignment="1">
      <alignment horizontal="center" vertical="center" wrapText="1"/>
    </xf>
    <xf numFmtId="0" fontId="42" fillId="0" borderId="0" xfId="1" applyFont="1" applyFill="1" applyAlignment="1">
      <alignment horizontal="center" vertical="center" wrapText="1"/>
    </xf>
    <xf numFmtId="0" fontId="40" fillId="0" borderId="1" xfId="1" applyFont="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4" fillId="0" borderId="0" xfId="1" applyFont="1" applyAlignment="1">
      <alignment horizontal="center" vertical="center" wrapText="1"/>
    </xf>
    <xf numFmtId="0" fontId="40"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65" fillId="0" borderId="0" xfId="0" applyFont="1" applyFill="1" applyAlignment="1">
      <alignment horizontal="center" vertical="center"/>
    </xf>
    <xf numFmtId="0" fontId="64" fillId="0" borderId="20" xfId="1" applyFont="1" applyBorder="1" applyAlignment="1">
      <alignment horizontal="center" vertical="center" wrapText="1"/>
    </xf>
    <xf numFmtId="0" fontId="64" fillId="0" borderId="0" xfId="1" applyFont="1" applyFill="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vertical="center" wrapText="1"/>
    </xf>
    <xf numFmtId="0" fontId="50" fillId="0" borderId="0" xfId="0" applyFont="1" applyFill="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4" fontId="59" fillId="0" borderId="1" xfId="50" applyNumberFormat="1" applyFont="1" applyBorder="1" applyAlignment="1">
      <alignment horizontal="center"/>
    </xf>
    <xf numFmtId="0" fontId="59" fillId="0" borderId="1" xfId="50" applyFont="1" applyBorder="1" applyAlignment="1">
      <alignment horizontal="center"/>
    </xf>
    <xf numFmtId="0" fontId="59" fillId="0" borderId="25" xfId="50" applyFont="1" applyBorder="1" applyAlignment="1">
      <alignment horizontal="center" vertical="center"/>
    </xf>
    <xf numFmtId="0" fontId="59" fillId="0" borderId="24" xfId="50" applyFont="1" applyBorder="1" applyAlignment="1">
      <alignment horizontal="center" vertical="center"/>
    </xf>
    <xf numFmtId="0" fontId="59" fillId="0" borderId="25" xfId="50" applyFont="1" applyBorder="1" applyAlignment="1">
      <alignment horizontal="center"/>
    </xf>
    <xf numFmtId="0" fontId="59" fillId="0" borderId="24" xfId="50" applyFont="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167" fontId="57" fillId="0" borderId="1" xfId="50" applyNumberFormat="1" applyFont="1" applyBorder="1" applyAlignment="1">
      <alignment horizontal="center" vertical="center"/>
    </xf>
    <xf numFmtId="167" fontId="57" fillId="0" borderId="4" xfId="50" applyNumberFormat="1" applyFont="1" applyBorder="1" applyAlignment="1">
      <alignment horizontal="center"/>
    </xf>
    <xf numFmtId="167" fontId="57" fillId="0" borderId="3" xfId="50" applyNumberFormat="1" applyFont="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7" fillId="0" borderId="1" xfId="50" applyFont="1" applyBorder="1" applyAlignment="1">
      <alignment horizontal="center" vertical="center"/>
    </xf>
    <xf numFmtId="0" fontId="57" fillId="0" borderId="1" xfId="50" applyFont="1" applyBorder="1" applyAlignment="1">
      <alignment horizontal="center"/>
    </xf>
    <xf numFmtId="4" fontId="57" fillId="0" borderId="1" xfId="50" applyNumberFormat="1" applyFont="1" applyBorder="1" applyAlignment="1">
      <alignment horizont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4" fontId="59" fillId="0" borderId="1" xfId="50" applyNumberFormat="1" applyFont="1" applyBorder="1" applyAlignment="1">
      <alignment horizontal="center" vertical="center"/>
    </xf>
    <xf numFmtId="4" fontId="57" fillId="0" borderId="1" xfId="50" applyNumberFormat="1" applyFont="1" applyBorder="1" applyAlignment="1">
      <alignment horizontal="center"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Border="1" applyAlignment="1">
      <alignment horizontal="center" vertical="center"/>
    </xf>
    <xf numFmtId="4" fontId="59" fillId="0" borderId="26" xfId="50" applyNumberFormat="1" applyFont="1" applyBorder="1" applyAlignment="1">
      <alignment horizontal="center" vertical="center"/>
    </xf>
    <xf numFmtId="0" fontId="57" fillId="0" borderId="4" xfId="50" applyFont="1" applyBorder="1" applyAlignment="1">
      <alignment horizontal="center" vertical="center"/>
    </xf>
    <xf numFmtId="0" fontId="57" fillId="0" borderId="3" xfId="50" applyFont="1" applyBorder="1" applyAlignment="1">
      <alignment horizontal="center" vertical="center"/>
    </xf>
    <xf numFmtId="3" fontId="59" fillId="0" borderId="2" xfId="50" applyNumberFormat="1" applyFont="1" applyBorder="1" applyAlignment="1">
      <alignment horizontal="center" vertical="center"/>
    </xf>
    <xf numFmtId="0" fontId="59" fillId="0" borderId="2" xfId="50" applyFont="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Border="1" applyAlignment="1">
      <alignment horizontal="center" vertical="center"/>
    </xf>
    <xf numFmtId="3" fontId="57" fillId="0" borderId="26" xfId="50" applyNumberFormat="1" applyFont="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10" fontId="57" fillId="0" borderId="1" xfId="50" applyNumberFormat="1" applyFont="1" applyBorder="1" applyAlignment="1">
      <alignment horizontal="center" vertical="center"/>
    </xf>
    <xf numFmtId="10" fontId="57" fillId="0" borderId="26" xfId="50" applyNumberFormat="1"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2" xfId="50" applyFont="1" applyBorder="1" applyAlignment="1">
      <alignment horizontal="center" vertical="center"/>
    </xf>
    <xf numFmtId="0" fontId="1" fillId="0" borderId="3" xfId="50" applyBorder="1"/>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horizontal="center" vertical="center"/>
    </xf>
    <xf numFmtId="4" fontId="57" fillId="0" borderId="30" xfId="50" applyNumberFormat="1" applyFont="1" applyFill="1" applyBorder="1" applyAlignment="1">
      <alignment horizontal="center" vertical="center"/>
    </xf>
    <xf numFmtId="0" fontId="59" fillId="0" borderId="20" xfId="50" applyFont="1" applyBorder="1" applyAlignment="1">
      <alignment horizontal="center"/>
    </xf>
    <xf numFmtId="0" fontId="9" fillId="0" borderId="0" xfId="1" applyFont="1" applyAlignment="1">
      <alignment horizontal="center"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60" fillId="0" borderId="1" xfId="50" applyFont="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7" fillId="0" borderId="0" xfId="50" applyFont="1"/>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wrapText="1"/>
    </xf>
    <xf numFmtId="0" fontId="44" fillId="0" borderId="2" xfId="45"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63" fillId="0" borderId="0" xfId="1" applyFont="1" applyAlignment="1">
      <alignment horizontal="center" vertical="center"/>
    </xf>
    <xf numFmtId="0" fontId="41" fillId="0" borderId="45" xfId="2" applyFont="1" applyFill="1" applyBorder="1" applyAlignment="1">
      <alignment horizontal="justify" vertical="top"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 fontId="37" fillId="0" borderId="1" xfId="49" applyNumberFormat="1" applyFont="1" applyFill="1" applyBorder="1" applyAlignment="1">
      <alignment horizontal="center" vertical="center"/>
    </xf>
    <xf numFmtId="0" fontId="37" fillId="0" borderId="0" xfId="49" applyFont="1" applyFill="1"/>
    <xf numFmtId="0" fontId="11" fillId="0" borderId="0" xfId="2" applyFill="1"/>
    <xf numFmtId="0" fontId="8" fillId="0" borderId="0" xfId="2" applyFont="1" applyFill="1" applyAlignment="1">
      <alignment vertical="center"/>
    </xf>
    <xf numFmtId="0" fontId="12" fillId="0" borderId="0" xfId="2" applyFont="1" applyFill="1"/>
    <xf numFmtId="0" fontId="43" fillId="0" borderId="1" xfId="2" applyFont="1" applyFill="1" applyBorder="1" applyAlignment="1">
      <alignment horizontal="center" vertical="center" wrapText="1"/>
    </xf>
    <xf numFmtId="0" fontId="11" fillId="0" borderId="0" xfId="2" applyFill="1" applyAlignment="1">
      <alignment wrapText="1"/>
    </xf>
    <xf numFmtId="2" fontId="11" fillId="0" borderId="0" xfId="2" applyNumberFormat="1" applyFill="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left" vertical="top" wrapText="1"/>
    </xf>
    <xf numFmtId="0" fontId="51" fillId="0" borderId="1" xfId="2" applyFont="1" applyFill="1" applyBorder="1" applyAlignment="1">
      <alignment horizontal="center"/>
    </xf>
    <xf numFmtId="0" fontId="11" fillId="0" borderId="1" xfId="2" applyFill="1" applyBorder="1" applyAlignment="1">
      <alignment horizontal="left" vertical="top"/>
    </xf>
    <xf numFmtId="168" fontId="43" fillId="0" borderId="1" xfId="2" applyNumberFormat="1" applyFont="1" applyFill="1" applyBorder="1" applyAlignment="1">
      <alignment horizontal="right" vertical="top" wrapText="1"/>
    </xf>
    <xf numFmtId="0" fontId="11" fillId="0" borderId="1" xfId="2" applyFill="1" applyBorder="1"/>
    <xf numFmtId="0" fontId="43" fillId="0" borderId="1" xfId="2" applyFont="1" applyFill="1" applyBorder="1" applyAlignment="1">
      <alignment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49" fontId="7" fillId="0" borderId="4" xfId="1" applyNumberFormat="1"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extLst>
                <c:ext xmlns:c15="http://schemas.microsoft.com/office/drawing/2012/chart" uri="{02D57815-91ED-43cb-92C2-25804820EDAC}">
                  <c15:fullRef>
                    <c15:sqref>'5. анализ эконом эфф'!$AM$52:$AX$52</c15:sqref>
                  </c15:fullRef>
                </c:ext>
              </c:extLst>
              <c:f>'5. анализ эконом эфф'!$AO$52:$AX$52</c:f>
              <c:numCache>
                <c:formatCode>General</c:formatCode>
                <c:ptCount val="10"/>
                <c:pt idx="0">
                  <c:v>2027</c:v>
                </c:pt>
                <c:pt idx="1">
                  <c:v>2028</c:v>
                </c:pt>
                <c:pt idx="2">
                  <c:v>2029</c:v>
                </c:pt>
                <c:pt idx="3">
                  <c:v>2030</c:v>
                </c:pt>
                <c:pt idx="4">
                  <c:v>2031</c:v>
                </c:pt>
                <c:pt idx="5">
                  <c:v>2032</c:v>
                </c:pt>
                <c:pt idx="6">
                  <c:v>2033</c:v>
                </c:pt>
                <c:pt idx="7">
                  <c:v>2034</c:v>
                </c:pt>
                <c:pt idx="8">
                  <c:v>2035</c:v>
                </c:pt>
                <c:pt idx="9">
                  <c:v>2036</c:v>
                </c:pt>
              </c:numCache>
            </c:numRef>
          </c:cat>
          <c:val>
            <c:numRef>
              <c:extLst>
                <c:ext xmlns:c15="http://schemas.microsoft.com/office/drawing/2012/chart" uri="{02D57815-91ED-43cb-92C2-25804820EDAC}">
                  <c15:fullRef>
                    <c15:sqref>'5. анализ эконом эфф'!$AM$84:$AX$84</c15:sqref>
                  </c15:fullRef>
                </c:ext>
              </c:extLst>
              <c:f>'5. анализ эконом эфф'!$AO$84:$AX$84</c:f>
              <c:numCache>
                <c:formatCode>General</c:formatCode>
                <c:ptCount val="10"/>
                <c:pt idx="0" formatCode="#,##0.00">
                  <c:v>-1238139.3201863929</c:v>
                </c:pt>
                <c:pt idx="1" formatCode="#,##0.00">
                  <c:v>-1094258.1915756576</c:v>
                </c:pt>
                <c:pt idx="2" formatCode="#,##0.00">
                  <c:v>-927000.60212866659</c:v>
                </c:pt>
                <c:pt idx="3" formatCode="#,##0.00">
                  <c:v>-734697.26467097492</c:v>
                </c:pt>
                <c:pt idx="4" formatCode="#,##0.00">
                  <c:v>-416315.02560901683</c:v>
                </c:pt>
                <c:pt idx="5" formatCode="#,##0.00">
                  <c:v>37954.121958938544</c:v>
                </c:pt>
                <c:pt idx="6" formatCode="#,##0.00">
                  <c:v>681448.28812673548</c:v>
                </c:pt>
                <c:pt idx="7" formatCode="#,##0.00">
                  <c:v>1528608.0238595747</c:v>
                </c:pt>
                <c:pt idx="8" formatCode="#,##0.00">
                  <c:v>2594726.3641701126</c:v>
                </c:pt>
                <c:pt idx="9" formatCode="#,##0.00">
                  <c:v>3895993.9219607147</c:v>
                </c:pt>
              </c:numCache>
            </c:numRef>
          </c:val>
          <c:smooth val="0"/>
          <c:extLst>
            <c:ext xmlns:c16="http://schemas.microsoft.com/office/drawing/2014/chart" uri="{C3380CC4-5D6E-409C-BE32-E72D297353CC}">
              <c16:uniqueId val="{00000000-CBE4-43D1-8679-D39573EE9377}"/>
            </c:ext>
          </c:extLst>
        </c:ser>
        <c:ser>
          <c:idx val="7"/>
          <c:order val="1"/>
          <c:tx>
            <c:v>Дисконтированный поток нарастающим итогом</c:v>
          </c:tx>
          <c:marker>
            <c:symbol val="none"/>
          </c:marker>
          <c:cat>
            <c:numRef>
              <c:extLst>
                <c:ext xmlns:c15="http://schemas.microsoft.com/office/drawing/2012/chart" uri="{02D57815-91ED-43cb-92C2-25804820EDAC}">
                  <c15:fullRef>
                    <c15:sqref>'5. анализ эконом эфф'!$AM$52:$AX$52</c15:sqref>
                  </c15:fullRef>
                </c:ext>
              </c:extLst>
              <c:f>'5. анализ эконом эфф'!$AO$52:$AX$52</c:f>
              <c:numCache>
                <c:formatCode>General</c:formatCode>
                <c:ptCount val="10"/>
                <c:pt idx="0">
                  <c:v>2027</c:v>
                </c:pt>
                <c:pt idx="1">
                  <c:v>2028</c:v>
                </c:pt>
                <c:pt idx="2">
                  <c:v>2029</c:v>
                </c:pt>
                <c:pt idx="3">
                  <c:v>2030</c:v>
                </c:pt>
                <c:pt idx="4">
                  <c:v>2031</c:v>
                </c:pt>
                <c:pt idx="5">
                  <c:v>2032</c:v>
                </c:pt>
                <c:pt idx="6">
                  <c:v>2033</c:v>
                </c:pt>
                <c:pt idx="7">
                  <c:v>2034</c:v>
                </c:pt>
                <c:pt idx="8">
                  <c:v>2035</c:v>
                </c:pt>
                <c:pt idx="9">
                  <c:v>2036</c:v>
                </c:pt>
              </c:numCache>
            </c:numRef>
          </c:cat>
          <c:val>
            <c:numRef>
              <c:extLst>
                <c:ext xmlns:c15="http://schemas.microsoft.com/office/drawing/2012/chart" uri="{02D57815-91ED-43cb-92C2-25804820EDAC}">
                  <c15:fullRef>
                    <c15:sqref>'5. анализ эконом эфф'!$AM$86:$AX$86</c15:sqref>
                  </c15:fullRef>
                </c:ext>
              </c:extLst>
              <c:f>'5. анализ эконом эфф'!$AO$86:$AX$86</c:f>
              <c:numCache>
                <c:formatCode>General</c:formatCode>
                <c:ptCount val="10"/>
                <c:pt idx="0" formatCode="#,##0.00">
                  <c:v>-1238139.3201863929</c:v>
                </c:pt>
                <c:pt idx="1" formatCode="#,##0.00">
                  <c:v>133842.91033556781</c:v>
                </c:pt>
                <c:pt idx="2" formatCode="#,##0.00">
                  <c:v>144733.44679025724</c:v>
                </c:pt>
                <c:pt idx="3" formatCode="#,##0.00">
                  <c:v>154796.60403854089</c:v>
                </c:pt>
                <c:pt idx="4" formatCode="#,##0.00">
                  <c:v>238404.78928098266</c:v>
                </c:pt>
                <c:pt idx="5" formatCode="#,##0.00">
                  <c:v>316425.09614878811</c:v>
                </c:pt>
                <c:pt idx="6" formatCode="#,##0.00">
                  <c:v>416959.45703359914</c:v>
                </c:pt>
                <c:pt idx="7" formatCode="#,##0.00">
                  <c:v>510629.68255632441</c:v>
                </c:pt>
                <c:pt idx="8" formatCode="#,##0.00">
                  <c:v>597774.93447376171</c:v>
                </c:pt>
                <c:pt idx="9" formatCode="#,##0.00">
                  <c:v>678719.65199585061</c:v>
                </c:pt>
              </c:numCache>
            </c:numRef>
          </c:val>
          <c:smooth val="0"/>
          <c:extLst>
            <c:ext xmlns:c16="http://schemas.microsoft.com/office/drawing/2014/chart" uri="{C3380CC4-5D6E-409C-BE32-E72D297353CC}">
              <c16:uniqueId val="{00000001-CBE4-43D1-8679-D39573EE937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0789248349431975"/>
          <c:y val="0.92097806534290927"/>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50</xdr:col>
      <xdr:colOff>0</xdr:colOff>
      <xdr:row>45</xdr:row>
      <xdr:rowOff>95250</xdr:rowOff>
    </xdr:to>
    <xdr:graphicFrame macro="">
      <xdr:nvGraphicFramePr>
        <xdr:cNvPr id="4"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118.4257812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79"/>
      <c r="B1" s="179"/>
      <c r="C1" s="180" t="s">
        <v>66</v>
      </c>
    </row>
    <row r="2" spans="1:22" s="7" customFormat="1" ht="18.75" customHeight="1" x14ac:dyDescent="0.3">
      <c r="A2" s="179"/>
      <c r="B2" s="179"/>
      <c r="C2" s="181" t="s">
        <v>7</v>
      </c>
    </row>
    <row r="3" spans="1:22" s="7" customFormat="1" ht="18.75" x14ac:dyDescent="0.3">
      <c r="A3" s="183"/>
      <c r="B3" s="179"/>
      <c r="C3" s="181" t="s">
        <v>65</v>
      </c>
    </row>
    <row r="4" spans="1:22" s="7" customFormat="1" ht="18.75" x14ac:dyDescent="0.3">
      <c r="A4" s="183"/>
      <c r="B4" s="179"/>
      <c r="C4" s="179"/>
      <c r="H4" s="11"/>
    </row>
    <row r="5" spans="1:22" s="7" customFormat="1" ht="15.75" x14ac:dyDescent="0.25">
      <c r="A5" s="245" t="s">
        <v>542</v>
      </c>
      <c r="B5" s="245"/>
      <c r="C5" s="245"/>
      <c r="D5" s="128"/>
      <c r="E5" s="128"/>
      <c r="F5" s="128"/>
      <c r="G5" s="128"/>
      <c r="H5" s="128"/>
      <c r="I5" s="128"/>
      <c r="J5" s="128"/>
    </row>
    <row r="6" spans="1:22" s="7" customFormat="1" ht="18.75" x14ac:dyDescent="0.3">
      <c r="A6" s="183"/>
      <c r="B6" s="179"/>
      <c r="C6" s="179"/>
      <c r="H6" s="11"/>
    </row>
    <row r="7" spans="1:22" s="7" customFormat="1" ht="18.75" x14ac:dyDescent="0.2">
      <c r="A7" s="241" t="s">
        <v>6</v>
      </c>
      <c r="B7" s="241"/>
      <c r="C7" s="241"/>
      <c r="D7" s="9"/>
      <c r="E7" s="9"/>
      <c r="F7" s="9"/>
      <c r="G7" s="9"/>
      <c r="H7" s="9"/>
      <c r="I7" s="9"/>
      <c r="J7" s="9"/>
      <c r="K7" s="9"/>
      <c r="L7" s="9"/>
      <c r="M7" s="9"/>
      <c r="N7" s="9"/>
      <c r="O7" s="9"/>
      <c r="P7" s="9"/>
      <c r="Q7" s="9"/>
      <c r="R7" s="9"/>
      <c r="S7" s="9"/>
      <c r="T7" s="9"/>
      <c r="U7" s="9"/>
      <c r="V7" s="9"/>
    </row>
    <row r="8" spans="1:22" s="7" customFormat="1" ht="18.75" x14ac:dyDescent="0.2">
      <c r="A8" s="184"/>
      <c r="B8" s="184"/>
      <c r="C8" s="184"/>
      <c r="D8" s="10"/>
      <c r="E8" s="10"/>
      <c r="F8" s="10"/>
      <c r="G8" s="10"/>
      <c r="H8" s="10"/>
      <c r="I8" s="9"/>
      <c r="J8" s="9"/>
      <c r="K8" s="9"/>
      <c r="L8" s="9"/>
      <c r="M8" s="9"/>
      <c r="N8" s="9"/>
      <c r="O8" s="9"/>
      <c r="P8" s="9"/>
      <c r="Q8" s="9"/>
      <c r="R8" s="9"/>
      <c r="S8" s="9"/>
      <c r="T8" s="9"/>
      <c r="U8" s="9"/>
      <c r="V8" s="9"/>
    </row>
    <row r="9" spans="1:22" s="7" customFormat="1" ht="18.75" x14ac:dyDescent="0.2">
      <c r="A9" s="242" t="s">
        <v>482</v>
      </c>
      <c r="B9" s="242"/>
      <c r="C9" s="242"/>
      <c r="D9" s="6"/>
      <c r="E9" s="6"/>
      <c r="F9" s="6"/>
      <c r="G9" s="6"/>
      <c r="H9" s="6"/>
      <c r="I9" s="9"/>
      <c r="J9" s="9"/>
      <c r="K9" s="9"/>
      <c r="L9" s="9"/>
      <c r="M9" s="9"/>
      <c r="N9" s="9"/>
      <c r="O9" s="9"/>
      <c r="P9" s="9"/>
      <c r="Q9" s="9"/>
      <c r="R9" s="9"/>
      <c r="S9" s="9"/>
      <c r="T9" s="9"/>
      <c r="U9" s="9"/>
      <c r="V9" s="9"/>
    </row>
    <row r="10" spans="1:22" s="7" customFormat="1" ht="18.75" x14ac:dyDescent="0.2">
      <c r="A10" s="238" t="s">
        <v>5</v>
      </c>
      <c r="B10" s="238"/>
      <c r="C10" s="238"/>
      <c r="D10" s="4"/>
      <c r="E10" s="4"/>
      <c r="F10" s="4"/>
      <c r="G10" s="4"/>
      <c r="H10" s="4"/>
      <c r="I10" s="9"/>
      <c r="J10" s="9"/>
      <c r="K10" s="9"/>
      <c r="L10" s="9"/>
      <c r="M10" s="9"/>
      <c r="N10" s="9"/>
      <c r="O10" s="9"/>
      <c r="P10" s="9"/>
      <c r="Q10" s="9"/>
      <c r="R10" s="9"/>
      <c r="S10" s="9"/>
      <c r="T10" s="9"/>
      <c r="U10" s="9"/>
      <c r="V10" s="9"/>
    </row>
    <row r="11" spans="1:22" s="7" customFormat="1" ht="18.75" x14ac:dyDescent="0.2">
      <c r="A11" s="184"/>
      <c r="B11" s="184"/>
      <c r="C11" s="184"/>
      <c r="D11" s="10"/>
      <c r="E11" s="10"/>
      <c r="F11" s="10"/>
      <c r="G11" s="10"/>
      <c r="H11" s="10"/>
      <c r="I11" s="9"/>
      <c r="J11" s="9"/>
      <c r="K11" s="9"/>
      <c r="L11" s="9"/>
      <c r="M11" s="9"/>
      <c r="N11" s="9"/>
      <c r="O11" s="9"/>
      <c r="P11" s="9"/>
      <c r="Q11" s="9"/>
      <c r="R11" s="9"/>
      <c r="S11" s="9"/>
      <c r="T11" s="9"/>
      <c r="U11" s="9"/>
      <c r="V11" s="9"/>
    </row>
    <row r="12" spans="1:22" s="7" customFormat="1" ht="18.75" x14ac:dyDescent="0.2">
      <c r="A12" s="243" t="s">
        <v>481</v>
      </c>
      <c r="B12" s="243"/>
      <c r="C12" s="243"/>
      <c r="D12" s="6"/>
      <c r="E12" s="6"/>
      <c r="F12" s="6"/>
      <c r="G12" s="6"/>
      <c r="H12" s="6"/>
      <c r="I12" s="9"/>
      <c r="J12" s="9"/>
      <c r="K12" s="9"/>
      <c r="L12" s="9"/>
      <c r="M12" s="9"/>
      <c r="N12" s="9"/>
      <c r="O12" s="9"/>
      <c r="P12" s="9"/>
      <c r="Q12" s="9"/>
      <c r="R12" s="9"/>
      <c r="S12" s="9"/>
      <c r="T12" s="9"/>
      <c r="U12" s="9"/>
      <c r="V12" s="9"/>
    </row>
    <row r="13" spans="1:22" s="7" customFormat="1" ht="18.75" x14ac:dyDescent="0.2">
      <c r="A13" s="238" t="s">
        <v>4</v>
      </c>
      <c r="B13" s="238"/>
      <c r="C13" s="238"/>
      <c r="D13" s="4"/>
      <c r="E13" s="4"/>
      <c r="F13" s="4"/>
      <c r="G13" s="4"/>
      <c r="H13" s="4"/>
      <c r="I13" s="9"/>
      <c r="J13" s="9"/>
      <c r="K13" s="9"/>
      <c r="L13" s="9"/>
      <c r="M13" s="9"/>
      <c r="N13" s="9"/>
      <c r="O13" s="9"/>
      <c r="P13" s="9"/>
      <c r="Q13" s="9"/>
      <c r="R13" s="9"/>
      <c r="S13" s="9"/>
      <c r="T13" s="9"/>
      <c r="U13" s="9"/>
      <c r="V13" s="9"/>
    </row>
    <row r="14" spans="1:22" s="7" customFormat="1" ht="15.75" customHeight="1" x14ac:dyDescent="0.2">
      <c r="A14" s="185"/>
      <c r="B14" s="185"/>
      <c r="C14" s="185"/>
      <c r="D14" s="3"/>
      <c r="E14" s="3"/>
      <c r="F14" s="3"/>
      <c r="G14" s="3"/>
      <c r="H14" s="3"/>
      <c r="I14" s="3"/>
      <c r="J14" s="3"/>
      <c r="K14" s="3"/>
      <c r="L14" s="3"/>
      <c r="M14" s="3"/>
      <c r="N14" s="3"/>
      <c r="O14" s="3"/>
      <c r="P14" s="3"/>
      <c r="Q14" s="3"/>
      <c r="R14" s="3"/>
      <c r="S14" s="3"/>
      <c r="T14" s="3"/>
      <c r="U14" s="3"/>
      <c r="V14" s="3"/>
    </row>
    <row r="15" spans="1:22" s="2" customFormat="1" ht="44.25" customHeight="1" x14ac:dyDescent="0.2">
      <c r="A15" s="242" t="s">
        <v>517</v>
      </c>
      <c r="B15" s="242"/>
      <c r="C15" s="242"/>
      <c r="D15" s="6"/>
      <c r="E15" s="6"/>
      <c r="F15" s="6"/>
      <c r="G15" s="6"/>
      <c r="H15" s="6"/>
      <c r="I15" s="6"/>
      <c r="J15" s="6"/>
      <c r="K15" s="6"/>
      <c r="L15" s="6"/>
      <c r="M15" s="6"/>
      <c r="N15" s="6"/>
      <c r="O15" s="6"/>
      <c r="P15" s="6"/>
      <c r="Q15" s="6"/>
      <c r="R15" s="6"/>
      <c r="S15" s="6"/>
      <c r="T15" s="6"/>
      <c r="U15" s="6"/>
      <c r="V15" s="6"/>
    </row>
    <row r="16" spans="1:22" s="2" customFormat="1" ht="15" customHeight="1" x14ac:dyDescent="0.2">
      <c r="A16" s="238" t="s">
        <v>3</v>
      </c>
      <c r="B16" s="238"/>
      <c r="C16" s="238"/>
      <c r="D16" s="4"/>
      <c r="E16" s="4"/>
      <c r="F16" s="4"/>
      <c r="G16" s="4"/>
      <c r="H16" s="4"/>
      <c r="I16" s="4"/>
      <c r="J16" s="4"/>
      <c r="K16" s="4"/>
      <c r="L16" s="4"/>
      <c r="M16" s="4"/>
      <c r="N16" s="4"/>
      <c r="O16" s="4"/>
      <c r="P16" s="4"/>
      <c r="Q16" s="4"/>
      <c r="R16" s="4"/>
      <c r="S16" s="4"/>
      <c r="T16" s="4"/>
      <c r="U16" s="4"/>
      <c r="V16" s="4"/>
    </row>
    <row r="17" spans="1:22" s="2" customFormat="1" ht="15" customHeight="1" x14ac:dyDescent="0.2">
      <c r="A17" s="185"/>
      <c r="B17" s="185"/>
      <c r="C17" s="185"/>
      <c r="D17" s="3"/>
      <c r="E17" s="3"/>
      <c r="F17" s="3"/>
      <c r="G17" s="3"/>
      <c r="H17" s="3"/>
      <c r="I17" s="3"/>
      <c r="J17" s="3"/>
      <c r="K17" s="3"/>
      <c r="L17" s="3"/>
      <c r="M17" s="3"/>
      <c r="N17" s="3"/>
      <c r="O17" s="3"/>
      <c r="P17" s="3"/>
      <c r="Q17" s="3"/>
      <c r="R17" s="3"/>
      <c r="S17" s="3"/>
    </row>
    <row r="18" spans="1:22" s="2" customFormat="1" ht="15" customHeight="1" x14ac:dyDescent="0.2">
      <c r="A18" s="239" t="s">
        <v>466</v>
      </c>
      <c r="B18" s="240"/>
      <c r="C18" s="240"/>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186"/>
      <c r="C19" s="186"/>
      <c r="D19" s="4"/>
      <c r="E19" s="4"/>
      <c r="F19" s="4"/>
      <c r="G19" s="4"/>
      <c r="H19" s="4"/>
      <c r="I19" s="3"/>
      <c r="J19" s="3"/>
      <c r="K19" s="3"/>
      <c r="L19" s="3"/>
      <c r="M19" s="3"/>
      <c r="N19" s="3"/>
      <c r="O19" s="3"/>
      <c r="P19" s="3"/>
      <c r="Q19" s="3"/>
      <c r="R19" s="3"/>
      <c r="S19" s="3"/>
    </row>
    <row r="20" spans="1:22" s="2" customFormat="1" ht="39.75" customHeight="1" x14ac:dyDescent="0.2">
      <c r="A20" s="187" t="s">
        <v>2</v>
      </c>
      <c r="B20" s="188" t="s">
        <v>64</v>
      </c>
      <c r="C20" s="189" t="s">
        <v>63</v>
      </c>
      <c r="D20" s="4"/>
      <c r="E20" s="4"/>
      <c r="F20" s="4"/>
      <c r="G20" s="4"/>
      <c r="H20" s="4"/>
      <c r="I20" s="3"/>
      <c r="J20" s="3"/>
      <c r="K20" s="3"/>
      <c r="L20" s="3"/>
      <c r="M20" s="3"/>
      <c r="N20" s="3"/>
      <c r="O20" s="3"/>
      <c r="P20" s="3"/>
      <c r="Q20" s="3"/>
      <c r="R20" s="3"/>
      <c r="S20" s="3"/>
    </row>
    <row r="21" spans="1:22" s="2" customFormat="1" ht="16.5" customHeight="1" x14ac:dyDescent="0.2">
      <c r="A21" s="189">
        <v>1</v>
      </c>
      <c r="B21" s="188">
        <v>2</v>
      </c>
      <c r="C21" s="189">
        <v>3</v>
      </c>
      <c r="D21" s="4"/>
      <c r="E21" s="4"/>
      <c r="F21" s="4"/>
      <c r="G21" s="4"/>
      <c r="H21" s="4"/>
      <c r="I21" s="3"/>
      <c r="J21" s="3"/>
      <c r="K21" s="3"/>
      <c r="L21" s="3"/>
      <c r="M21" s="3"/>
      <c r="N21" s="3"/>
      <c r="O21" s="3"/>
      <c r="P21" s="3"/>
      <c r="Q21" s="3"/>
      <c r="R21" s="3"/>
      <c r="S21" s="3"/>
    </row>
    <row r="22" spans="1:22" s="2" customFormat="1" ht="39" customHeight="1" x14ac:dyDescent="0.2">
      <c r="A22" s="190" t="s">
        <v>62</v>
      </c>
      <c r="B22" s="191" t="s">
        <v>314</v>
      </c>
      <c r="C22" s="192" t="s">
        <v>483</v>
      </c>
      <c r="D22" s="4"/>
      <c r="E22" s="4"/>
      <c r="F22" s="4"/>
      <c r="G22" s="4"/>
      <c r="H22" s="4"/>
      <c r="I22" s="3"/>
      <c r="J22" s="3"/>
      <c r="K22" s="3"/>
      <c r="L22" s="3"/>
      <c r="M22" s="3"/>
      <c r="N22" s="3"/>
      <c r="O22" s="3"/>
      <c r="P22" s="3"/>
      <c r="Q22" s="3"/>
      <c r="R22" s="3"/>
      <c r="S22" s="3"/>
    </row>
    <row r="23" spans="1:22" s="2" customFormat="1" ht="71.25" customHeight="1" x14ac:dyDescent="0.2">
      <c r="A23" s="190" t="s">
        <v>60</v>
      </c>
      <c r="B23" s="193" t="s">
        <v>61</v>
      </c>
      <c r="C23" s="194" t="s">
        <v>537</v>
      </c>
      <c r="D23" s="4"/>
      <c r="E23" s="4"/>
      <c r="F23" s="4"/>
      <c r="G23" s="4"/>
      <c r="H23" s="4"/>
      <c r="I23" s="3"/>
      <c r="J23" s="3"/>
      <c r="K23" s="3"/>
      <c r="L23" s="3"/>
      <c r="M23" s="3"/>
      <c r="N23" s="3"/>
      <c r="O23" s="3"/>
      <c r="P23" s="3"/>
      <c r="Q23" s="3"/>
      <c r="R23" s="3"/>
      <c r="S23" s="3"/>
    </row>
    <row r="24" spans="1:22" s="2" customFormat="1" ht="22.5" customHeight="1" x14ac:dyDescent="0.2">
      <c r="A24" s="235"/>
      <c r="B24" s="236"/>
      <c r="C24" s="237"/>
      <c r="D24" s="4"/>
      <c r="E24" s="4"/>
      <c r="F24" s="4"/>
      <c r="G24" s="4"/>
      <c r="H24" s="4"/>
      <c r="I24" s="3"/>
      <c r="J24" s="3"/>
      <c r="K24" s="3"/>
      <c r="L24" s="3"/>
      <c r="M24" s="3"/>
      <c r="N24" s="3"/>
      <c r="O24" s="3"/>
      <c r="P24" s="3"/>
      <c r="Q24" s="3"/>
      <c r="R24" s="3"/>
      <c r="S24" s="3"/>
    </row>
    <row r="25" spans="1:22" s="20" customFormat="1" ht="58.5" customHeight="1" x14ac:dyDescent="0.2">
      <c r="A25" s="190" t="s">
        <v>59</v>
      </c>
      <c r="B25" s="194" t="s">
        <v>415</v>
      </c>
      <c r="C25" s="187" t="s">
        <v>484</v>
      </c>
      <c r="D25" s="22"/>
      <c r="E25" s="22"/>
      <c r="F25" s="22"/>
      <c r="G25" s="22"/>
      <c r="H25" s="21"/>
      <c r="I25" s="21"/>
      <c r="J25" s="21"/>
      <c r="K25" s="21"/>
      <c r="L25" s="21"/>
      <c r="M25" s="21"/>
      <c r="N25" s="21"/>
      <c r="O25" s="21"/>
      <c r="P25" s="21"/>
      <c r="Q25" s="21"/>
      <c r="R25" s="21"/>
    </row>
    <row r="26" spans="1:22" s="20" customFormat="1" ht="42.75" customHeight="1" x14ac:dyDescent="0.2">
      <c r="A26" s="190" t="s">
        <v>58</v>
      </c>
      <c r="B26" s="194" t="s">
        <v>72</v>
      </c>
      <c r="C26" s="187" t="s">
        <v>511</v>
      </c>
      <c r="D26" s="22"/>
      <c r="E26" s="22"/>
      <c r="F26" s="22"/>
      <c r="G26" s="22"/>
      <c r="H26" s="21"/>
      <c r="I26" s="21"/>
      <c r="J26" s="21"/>
      <c r="K26" s="21"/>
      <c r="L26" s="21"/>
      <c r="M26" s="21"/>
      <c r="N26" s="21"/>
      <c r="O26" s="21"/>
      <c r="P26" s="21"/>
      <c r="Q26" s="21"/>
      <c r="R26" s="21"/>
    </row>
    <row r="27" spans="1:22" s="20" customFormat="1" ht="51.75" customHeight="1" x14ac:dyDescent="0.2">
      <c r="A27" s="190" t="s">
        <v>56</v>
      </c>
      <c r="B27" s="194" t="s">
        <v>71</v>
      </c>
      <c r="C27" s="187" t="s">
        <v>512</v>
      </c>
      <c r="D27" s="22"/>
      <c r="E27" s="22"/>
      <c r="F27" s="22"/>
      <c r="G27" s="22"/>
      <c r="H27" s="21"/>
      <c r="I27" s="21"/>
      <c r="J27" s="21"/>
      <c r="K27" s="21"/>
      <c r="L27" s="21"/>
      <c r="M27" s="21"/>
      <c r="N27" s="21"/>
      <c r="O27" s="21"/>
      <c r="P27" s="21"/>
      <c r="Q27" s="21"/>
      <c r="R27" s="21"/>
    </row>
    <row r="28" spans="1:22" s="20" customFormat="1" ht="42.75" customHeight="1" x14ac:dyDescent="0.2">
      <c r="A28" s="190" t="s">
        <v>55</v>
      </c>
      <c r="B28" s="194" t="s">
        <v>416</v>
      </c>
      <c r="C28" s="187" t="s">
        <v>486</v>
      </c>
      <c r="D28" s="22"/>
      <c r="E28" s="22"/>
      <c r="F28" s="22"/>
      <c r="G28" s="22"/>
      <c r="H28" s="21"/>
      <c r="I28" s="21"/>
      <c r="J28" s="21"/>
      <c r="K28" s="21"/>
      <c r="L28" s="21"/>
      <c r="M28" s="21"/>
      <c r="N28" s="21"/>
      <c r="O28" s="21"/>
      <c r="P28" s="21"/>
      <c r="Q28" s="21"/>
      <c r="R28" s="21"/>
    </row>
    <row r="29" spans="1:22" s="20" customFormat="1" ht="51.75" customHeight="1" x14ac:dyDescent="0.2">
      <c r="A29" s="190" t="s">
        <v>53</v>
      </c>
      <c r="B29" s="194" t="s">
        <v>417</v>
      </c>
      <c r="C29" s="187" t="s">
        <v>486</v>
      </c>
      <c r="D29" s="22"/>
      <c r="E29" s="22"/>
      <c r="F29" s="22"/>
      <c r="G29" s="22"/>
      <c r="H29" s="21"/>
      <c r="I29" s="21"/>
      <c r="J29" s="21"/>
      <c r="K29" s="21"/>
      <c r="L29" s="21"/>
      <c r="M29" s="21"/>
      <c r="N29" s="21"/>
      <c r="O29" s="21"/>
      <c r="P29" s="21"/>
      <c r="Q29" s="21"/>
      <c r="R29" s="21"/>
    </row>
    <row r="30" spans="1:22" s="20" customFormat="1" ht="51.75" customHeight="1" x14ac:dyDescent="0.2">
      <c r="A30" s="190" t="s">
        <v>51</v>
      </c>
      <c r="B30" s="194" t="s">
        <v>418</v>
      </c>
      <c r="C30" s="187" t="s">
        <v>486</v>
      </c>
      <c r="D30" s="22"/>
      <c r="E30" s="22"/>
      <c r="F30" s="22"/>
      <c r="G30" s="22"/>
      <c r="H30" s="21"/>
      <c r="I30" s="21"/>
      <c r="J30" s="21"/>
      <c r="K30" s="21"/>
      <c r="L30" s="21"/>
      <c r="M30" s="21"/>
      <c r="N30" s="21"/>
      <c r="O30" s="21"/>
      <c r="P30" s="21"/>
      <c r="Q30" s="21"/>
      <c r="R30" s="21"/>
    </row>
    <row r="31" spans="1:22" s="20" customFormat="1" ht="51.75" customHeight="1" x14ac:dyDescent="0.2">
      <c r="A31" s="190" t="s">
        <v>70</v>
      </c>
      <c r="B31" s="194" t="s">
        <v>419</v>
      </c>
      <c r="C31" s="187" t="s">
        <v>486</v>
      </c>
      <c r="D31" s="22"/>
      <c r="E31" s="22"/>
      <c r="F31" s="22"/>
      <c r="G31" s="22"/>
      <c r="H31" s="21"/>
      <c r="I31" s="21"/>
      <c r="J31" s="21"/>
      <c r="K31" s="21"/>
      <c r="L31" s="21"/>
      <c r="M31" s="21"/>
      <c r="N31" s="21"/>
      <c r="O31" s="21"/>
      <c r="P31" s="21"/>
      <c r="Q31" s="21"/>
      <c r="R31" s="21"/>
    </row>
    <row r="32" spans="1:22" s="20" customFormat="1" ht="51.75" customHeight="1" x14ac:dyDescent="0.2">
      <c r="A32" s="190" t="s">
        <v>68</v>
      </c>
      <c r="B32" s="194" t="s">
        <v>420</v>
      </c>
      <c r="C32" s="187" t="s">
        <v>486</v>
      </c>
      <c r="D32" s="22"/>
      <c r="E32" s="22"/>
      <c r="F32" s="22"/>
      <c r="G32" s="22"/>
      <c r="H32" s="21"/>
      <c r="I32" s="21"/>
      <c r="J32" s="21"/>
      <c r="K32" s="21"/>
      <c r="L32" s="21"/>
      <c r="M32" s="21"/>
      <c r="N32" s="21"/>
      <c r="O32" s="21"/>
      <c r="P32" s="21"/>
      <c r="Q32" s="21"/>
      <c r="R32" s="21"/>
    </row>
    <row r="33" spans="1:18" s="20" customFormat="1" ht="101.25" customHeight="1" x14ac:dyDescent="0.2">
      <c r="A33" s="190" t="s">
        <v>67</v>
      </c>
      <c r="B33" s="194" t="s">
        <v>421</v>
      </c>
      <c r="C33" s="194" t="s">
        <v>513</v>
      </c>
      <c r="D33" s="22"/>
      <c r="E33" s="22"/>
      <c r="F33" s="22"/>
      <c r="G33" s="22"/>
      <c r="H33" s="21"/>
      <c r="I33" s="21"/>
      <c r="J33" s="21"/>
      <c r="K33" s="21"/>
      <c r="L33" s="21"/>
      <c r="M33" s="21"/>
      <c r="N33" s="21"/>
      <c r="O33" s="21"/>
      <c r="P33" s="21"/>
      <c r="Q33" s="21"/>
      <c r="R33" s="21"/>
    </row>
    <row r="34" spans="1:18" ht="111" customHeight="1" x14ac:dyDescent="0.25">
      <c r="A34" s="190" t="s">
        <v>435</v>
      </c>
      <c r="B34" s="194" t="s">
        <v>422</v>
      </c>
      <c r="C34" s="187" t="s">
        <v>486</v>
      </c>
      <c r="D34" s="22"/>
    </row>
    <row r="35" spans="1:18" ht="58.5" customHeight="1" x14ac:dyDescent="0.25">
      <c r="A35" s="190" t="s">
        <v>425</v>
      </c>
      <c r="B35" s="194" t="s">
        <v>69</v>
      </c>
      <c r="C35" s="187" t="s">
        <v>486</v>
      </c>
      <c r="D35" s="22"/>
    </row>
    <row r="36" spans="1:18" ht="51.75" customHeight="1" x14ac:dyDescent="0.25">
      <c r="A36" s="190" t="s">
        <v>436</v>
      </c>
      <c r="B36" s="194" t="s">
        <v>423</v>
      </c>
      <c r="C36" s="187" t="s">
        <v>486</v>
      </c>
      <c r="D36" s="22"/>
    </row>
    <row r="37" spans="1:18" ht="43.5" customHeight="1" x14ac:dyDescent="0.25">
      <c r="A37" s="190" t="s">
        <v>426</v>
      </c>
      <c r="B37" s="194" t="s">
        <v>424</v>
      </c>
      <c r="C37" s="187" t="s">
        <v>324</v>
      </c>
      <c r="D37" s="22"/>
    </row>
    <row r="38" spans="1:18" ht="43.5" customHeight="1" x14ac:dyDescent="0.25">
      <c r="A38" s="190" t="s">
        <v>437</v>
      </c>
      <c r="B38" s="194" t="s">
        <v>229</v>
      </c>
      <c r="C38" s="187" t="s">
        <v>486</v>
      </c>
      <c r="D38" s="22"/>
    </row>
    <row r="39" spans="1:18" ht="23.25" customHeight="1" x14ac:dyDescent="0.25">
      <c r="A39" s="235"/>
      <c r="B39" s="236"/>
      <c r="C39" s="237"/>
    </row>
    <row r="40" spans="1:18" ht="63" x14ac:dyDescent="0.25">
      <c r="A40" s="190" t="s">
        <v>427</v>
      </c>
      <c r="B40" s="194" t="s">
        <v>476</v>
      </c>
      <c r="C40" s="187" t="s">
        <v>540</v>
      </c>
    </row>
    <row r="41" spans="1:18" ht="105.75" customHeight="1" x14ac:dyDescent="0.25">
      <c r="A41" s="190" t="s">
        <v>438</v>
      </c>
      <c r="B41" s="194" t="s">
        <v>461</v>
      </c>
      <c r="C41" s="195" t="s">
        <v>324</v>
      </c>
    </row>
    <row r="42" spans="1:18" ht="83.25" customHeight="1" x14ac:dyDescent="0.25">
      <c r="A42" s="190" t="s">
        <v>428</v>
      </c>
      <c r="B42" s="194" t="s">
        <v>475</v>
      </c>
      <c r="C42" s="196" t="s">
        <v>324</v>
      </c>
    </row>
    <row r="43" spans="1:18" ht="186" customHeight="1" x14ac:dyDescent="0.25">
      <c r="A43" s="190" t="s">
        <v>441</v>
      </c>
      <c r="B43" s="194" t="s">
        <v>442</v>
      </c>
      <c r="C43" s="196" t="s">
        <v>324</v>
      </c>
    </row>
    <row r="44" spans="1:18" ht="111" customHeight="1" x14ac:dyDescent="0.25">
      <c r="A44" s="190" t="s">
        <v>429</v>
      </c>
      <c r="B44" s="194" t="s">
        <v>467</v>
      </c>
      <c r="C44" s="196" t="s">
        <v>324</v>
      </c>
    </row>
    <row r="45" spans="1:18" ht="120" customHeight="1" x14ac:dyDescent="0.25">
      <c r="A45" s="190" t="s">
        <v>462</v>
      </c>
      <c r="B45" s="194" t="s">
        <v>468</v>
      </c>
      <c r="C45" s="196" t="s">
        <v>324</v>
      </c>
    </row>
    <row r="46" spans="1:18" ht="101.25" customHeight="1" x14ac:dyDescent="0.25">
      <c r="A46" s="190" t="s">
        <v>430</v>
      </c>
      <c r="B46" s="194" t="s">
        <v>469</v>
      </c>
      <c r="C46" s="196" t="s">
        <v>492</v>
      </c>
      <c r="D46" s="134"/>
    </row>
    <row r="47" spans="1:18" ht="18.75" customHeight="1" x14ac:dyDescent="0.25">
      <c r="A47" s="235"/>
      <c r="B47" s="236"/>
      <c r="C47" s="237"/>
    </row>
    <row r="48" spans="1:18" ht="75.75" customHeight="1" x14ac:dyDescent="0.25">
      <c r="A48" s="190" t="s">
        <v>463</v>
      </c>
      <c r="B48" s="194" t="s">
        <v>494</v>
      </c>
      <c r="C48" s="197">
        <v>1.6526313743511101</v>
      </c>
      <c r="D48" s="133"/>
    </row>
    <row r="49" spans="1:4" ht="71.25" customHeight="1" x14ac:dyDescent="0.25">
      <c r="A49" s="190" t="s">
        <v>431</v>
      </c>
      <c r="B49" s="194" t="s">
        <v>495</v>
      </c>
      <c r="C49" s="197">
        <f>C48/1.2</f>
        <v>1.3771928119592585</v>
      </c>
      <c r="D49" s="1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heetViews>
  <sheetFormatPr defaultRowHeight="15.75" x14ac:dyDescent="0.25"/>
  <cols>
    <col min="1" max="1" width="9.140625" style="39"/>
    <col min="2" max="2" width="37.7109375" style="39" customWidth="1"/>
    <col min="3" max="3" width="12.7109375" style="39" customWidth="1"/>
    <col min="4" max="4" width="12.85546875" style="39" customWidth="1"/>
    <col min="5" max="5" width="13.42578125" style="39" customWidth="1"/>
    <col min="6" max="6" width="9.140625" style="39" customWidth="1"/>
    <col min="7" max="7" width="11" style="39" customWidth="1"/>
    <col min="8" max="8" width="15.5703125" style="39" customWidth="1"/>
    <col min="9" max="10" width="18.28515625" style="39" customWidth="1"/>
    <col min="11" max="11" width="64.85546875" style="39" customWidth="1"/>
    <col min="12" max="12" width="32.28515625" style="39" customWidth="1"/>
    <col min="13" max="252" width="9.140625" style="39"/>
    <col min="253" max="253" width="37.7109375" style="39" customWidth="1"/>
    <col min="254" max="254" width="9.140625" style="39"/>
    <col min="255" max="255" width="12.85546875" style="39" customWidth="1"/>
    <col min="256" max="257" width="0" style="39" hidden="1" customWidth="1"/>
    <col min="258" max="258" width="18.28515625" style="39" customWidth="1"/>
    <col min="259" max="259" width="64.85546875" style="39" customWidth="1"/>
    <col min="260" max="263" width="9.140625" style="39"/>
    <col min="264" max="264" width="14.85546875" style="39" customWidth="1"/>
    <col min="265" max="508" width="9.140625" style="39"/>
    <col min="509" max="509" width="37.7109375" style="39" customWidth="1"/>
    <col min="510" max="510" width="9.140625" style="39"/>
    <col min="511" max="511" width="12.85546875" style="39" customWidth="1"/>
    <col min="512" max="513" width="0" style="39" hidden="1" customWidth="1"/>
    <col min="514" max="514" width="18.28515625" style="39" customWidth="1"/>
    <col min="515" max="515" width="64.85546875" style="39" customWidth="1"/>
    <col min="516" max="519" width="9.140625" style="39"/>
    <col min="520" max="520" width="14.85546875" style="39" customWidth="1"/>
    <col min="521" max="764" width="9.140625" style="39"/>
    <col min="765" max="765" width="37.7109375" style="39" customWidth="1"/>
    <col min="766" max="766" width="9.140625" style="39"/>
    <col min="767" max="767" width="12.85546875" style="39" customWidth="1"/>
    <col min="768" max="769" width="0" style="39" hidden="1" customWidth="1"/>
    <col min="770" max="770" width="18.28515625" style="39" customWidth="1"/>
    <col min="771" max="771" width="64.85546875" style="39" customWidth="1"/>
    <col min="772" max="775" width="9.140625" style="39"/>
    <col min="776" max="776" width="14.85546875" style="39" customWidth="1"/>
    <col min="777" max="1020" width="9.140625" style="39"/>
    <col min="1021" max="1021" width="37.7109375" style="39" customWidth="1"/>
    <col min="1022" max="1022" width="9.140625" style="39"/>
    <col min="1023" max="1023" width="12.85546875" style="39" customWidth="1"/>
    <col min="1024" max="1025" width="0" style="39" hidden="1" customWidth="1"/>
    <col min="1026" max="1026" width="18.28515625" style="39" customWidth="1"/>
    <col min="1027" max="1027" width="64.85546875" style="39" customWidth="1"/>
    <col min="1028" max="1031" width="9.140625" style="39"/>
    <col min="1032" max="1032" width="14.85546875" style="39" customWidth="1"/>
    <col min="1033" max="1276" width="9.140625" style="39"/>
    <col min="1277" max="1277" width="37.7109375" style="39" customWidth="1"/>
    <col min="1278" max="1278" width="9.140625" style="39"/>
    <col min="1279" max="1279" width="12.85546875" style="39" customWidth="1"/>
    <col min="1280" max="1281" width="0" style="39" hidden="1" customWidth="1"/>
    <col min="1282" max="1282" width="18.28515625" style="39" customWidth="1"/>
    <col min="1283" max="1283" width="64.85546875" style="39" customWidth="1"/>
    <col min="1284" max="1287" width="9.140625" style="39"/>
    <col min="1288" max="1288" width="14.85546875" style="39" customWidth="1"/>
    <col min="1289" max="1532" width="9.140625" style="39"/>
    <col min="1533" max="1533" width="37.7109375" style="39" customWidth="1"/>
    <col min="1534" max="1534" width="9.140625" style="39"/>
    <col min="1535" max="1535" width="12.85546875" style="39" customWidth="1"/>
    <col min="1536" max="1537" width="0" style="39" hidden="1" customWidth="1"/>
    <col min="1538" max="1538" width="18.28515625" style="39" customWidth="1"/>
    <col min="1539" max="1539" width="64.85546875" style="39" customWidth="1"/>
    <col min="1540" max="1543" width="9.140625" style="39"/>
    <col min="1544" max="1544" width="14.85546875" style="39" customWidth="1"/>
    <col min="1545" max="1788" width="9.140625" style="39"/>
    <col min="1789" max="1789" width="37.7109375" style="39" customWidth="1"/>
    <col min="1790" max="1790" width="9.140625" style="39"/>
    <col min="1791" max="1791" width="12.85546875" style="39" customWidth="1"/>
    <col min="1792" max="1793" width="0" style="39" hidden="1" customWidth="1"/>
    <col min="1794" max="1794" width="18.28515625" style="39" customWidth="1"/>
    <col min="1795" max="1795" width="64.85546875" style="39" customWidth="1"/>
    <col min="1796" max="1799" width="9.140625" style="39"/>
    <col min="1800" max="1800" width="14.85546875" style="39" customWidth="1"/>
    <col min="1801" max="2044" width="9.140625" style="39"/>
    <col min="2045" max="2045" width="37.7109375" style="39" customWidth="1"/>
    <col min="2046" max="2046" width="9.140625" style="39"/>
    <col min="2047" max="2047" width="12.85546875" style="39" customWidth="1"/>
    <col min="2048" max="2049" width="0" style="39" hidden="1" customWidth="1"/>
    <col min="2050" max="2050" width="18.28515625" style="39" customWidth="1"/>
    <col min="2051" max="2051" width="64.85546875" style="39" customWidth="1"/>
    <col min="2052" max="2055" width="9.140625" style="39"/>
    <col min="2056" max="2056" width="14.85546875" style="39" customWidth="1"/>
    <col min="2057" max="2300" width="9.140625" style="39"/>
    <col min="2301" max="2301" width="37.7109375" style="39" customWidth="1"/>
    <col min="2302" max="2302" width="9.140625" style="39"/>
    <col min="2303" max="2303" width="12.85546875" style="39" customWidth="1"/>
    <col min="2304" max="2305" width="0" style="39" hidden="1" customWidth="1"/>
    <col min="2306" max="2306" width="18.28515625" style="39" customWidth="1"/>
    <col min="2307" max="2307" width="64.85546875" style="39" customWidth="1"/>
    <col min="2308" max="2311" width="9.140625" style="39"/>
    <col min="2312" max="2312" width="14.85546875" style="39" customWidth="1"/>
    <col min="2313" max="2556" width="9.140625" style="39"/>
    <col min="2557" max="2557" width="37.7109375" style="39" customWidth="1"/>
    <col min="2558" max="2558" width="9.140625" style="39"/>
    <col min="2559" max="2559" width="12.85546875" style="39" customWidth="1"/>
    <col min="2560" max="2561" width="0" style="39" hidden="1" customWidth="1"/>
    <col min="2562" max="2562" width="18.28515625" style="39" customWidth="1"/>
    <col min="2563" max="2563" width="64.85546875" style="39" customWidth="1"/>
    <col min="2564" max="2567" width="9.140625" style="39"/>
    <col min="2568" max="2568" width="14.85546875" style="39" customWidth="1"/>
    <col min="2569" max="2812" width="9.140625" style="39"/>
    <col min="2813" max="2813" width="37.7109375" style="39" customWidth="1"/>
    <col min="2814" max="2814" width="9.140625" style="39"/>
    <col min="2815" max="2815" width="12.85546875" style="39" customWidth="1"/>
    <col min="2816" max="2817" width="0" style="39" hidden="1" customWidth="1"/>
    <col min="2818" max="2818" width="18.28515625" style="39" customWidth="1"/>
    <col min="2819" max="2819" width="64.85546875" style="39" customWidth="1"/>
    <col min="2820" max="2823" width="9.140625" style="39"/>
    <col min="2824" max="2824" width="14.85546875" style="39" customWidth="1"/>
    <col min="2825" max="3068" width="9.140625" style="39"/>
    <col min="3069" max="3069" width="37.7109375" style="39" customWidth="1"/>
    <col min="3070" max="3070" width="9.140625" style="39"/>
    <col min="3071" max="3071" width="12.85546875" style="39" customWidth="1"/>
    <col min="3072" max="3073" width="0" style="39" hidden="1" customWidth="1"/>
    <col min="3074" max="3074" width="18.28515625" style="39" customWidth="1"/>
    <col min="3075" max="3075" width="64.85546875" style="39" customWidth="1"/>
    <col min="3076" max="3079" width="9.140625" style="39"/>
    <col min="3080" max="3080" width="14.85546875" style="39" customWidth="1"/>
    <col min="3081" max="3324" width="9.140625" style="39"/>
    <col min="3325" max="3325" width="37.7109375" style="39" customWidth="1"/>
    <col min="3326" max="3326" width="9.140625" style="39"/>
    <col min="3327" max="3327" width="12.85546875" style="39" customWidth="1"/>
    <col min="3328" max="3329" width="0" style="39" hidden="1" customWidth="1"/>
    <col min="3330" max="3330" width="18.28515625" style="39" customWidth="1"/>
    <col min="3331" max="3331" width="64.85546875" style="39" customWidth="1"/>
    <col min="3332" max="3335" width="9.140625" style="39"/>
    <col min="3336" max="3336" width="14.85546875" style="39" customWidth="1"/>
    <col min="3337" max="3580" width="9.140625" style="39"/>
    <col min="3581" max="3581" width="37.7109375" style="39" customWidth="1"/>
    <col min="3582" max="3582" width="9.140625" style="39"/>
    <col min="3583" max="3583" width="12.85546875" style="39" customWidth="1"/>
    <col min="3584" max="3585" width="0" style="39" hidden="1" customWidth="1"/>
    <col min="3586" max="3586" width="18.28515625" style="39" customWidth="1"/>
    <col min="3587" max="3587" width="64.85546875" style="39" customWidth="1"/>
    <col min="3588" max="3591" width="9.140625" style="39"/>
    <col min="3592" max="3592" width="14.85546875" style="39" customWidth="1"/>
    <col min="3593" max="3836" width="9.140625" style="39"/>
    <col min="3837" max="3837" width="37.7109375" style="39" customWidth="1"/>
    <col min="3838" max="3838" width="9.140625" style="39"/>
    <col min="3839" max="3839" width="12.85546875" style="39" customWidth="1"/>
    <col min="3840" max="3841" width="0" style="39" hidden="1" customWidth="1"/>
    <col min="3842" max="3842" width="18.28515625" style="39" customWidth="1"/>
    <col min="3843" max="3843" width="64.85546875" style="39" customWidth="1"/>
    <col min="3844" max="3847" width="9.140625" style="39"/>
    <col min="3848" max="3848" width="14.85546875" style="39" customWidth="1"/>
    <col min="3849" max="4092" width="9.140625" style="39"/>
    <col min="4093" max="4093" width="37.7109375" style="39" customWidth="1"/>
    <col min="4094" max="4094" width="9.140625" style="39"/>
    <col min="4095" max="4095" width="12.85546875" style="39" customWidth="1"/>
    <col min="4096" max="4097" width="0" style="39" hidden="1" customWidth="1"/>
    <col min="4098" max="4098" width="18.28515625" style="39" customWidth="1"/>
    <col min="4099" max="4099" width="64.85546875" style="39" customWidth="1"/>
    <col min="4100" max="4103" width="9.140625" style="39"/>
    <col min="4104" max="4104" width="14.85546875" style="39" customWidth="1"/>
    <col min="4105" max="4348" width="9.140625" style="39"/>
    <col min="4349" max="4349" width="37.7109375" style="39" customWidth="1"/>
    <col min="4350" max="4350" width="9.140625" style="39"/>
    <col min="4351" max="4351" width="12.85546875" style="39" customWidth="1"/>
    <col min="4352" max="4353" width="0" style="39" hidden="1" customWidth="1"/>
    <col min="4354" max="4354" width="18.28515625" style="39" customWidth="1"/>
    <col min="4355" max="4355" width="64.85546875" style="39" customWidth="1"/>
    <col min="4356" max="4359" width="9.140625" style="39"/>
    <col min="4360" max="4360" width="14.85546875" style="39" customWidth="1"/>
    <col min="4361" max="4604" width="9.140625" style="39"/>
    <col min="4605" max="4605" width="37.7109375" style="39" customWidth="1"/>
    <col min="4606" max="4606" width="9.140625" style="39"/>
    <col min="4607" max="4607" width="12.85546875" style="39" customWidth="1"/>
    <col min="4608" max="4609" width="0" style="39" hidden="1" customWidth="1"/>
    <col min="4610" max="4610" width="18.28515625" style="39" customWidth="1"/>
    <col min="4611" max="4611" width="64.85546875" style="39" customWidth="1"/>
    <col min="4612" max="4615" width="9.140625" style="39"/>
    <col min="4616" max="4616" width="14.85546875" style="39" customWidth="1"/>
    <col min="4617" max="4860" width="9.140625" style="39"/>
    <col min="4861" max="4861" width="37.7109375" style="39" customWidth="1"/>
    <col min="4862" max="4862" width="9.140625" style="39"/>
    <col min="4863" max="4863" width="12.85546875" style="39" customWidth="1"/>
    <col min="4864" max="4865" width="0" style="39" hidden="1" customWidth="1"/>
    <col min="4866" max="4866" width="18.28515625" style="39" customWidth="1"/>
    <col min="4867" max="4867" width="64.85546875" style="39" customWidth="1"/>
    <col min="4868" max="4871" width="9.140625" style="39"/>
    <col min="4872" max="4872" width="14.85546875" style="39" customWidth="1"/>
    <col min="4873" max="5116" width="9.140625" style="39"/>
    <col min="5117" max="5117" width="37.7109375" style="39" customWidth="1"/>
    <col min="5118" max="5118" width="9.140625" style="39"/>
    <col min="5119" max="5119" width="12.85546875" style="39" customWidth="1"/>
    <col min="5120" max="5121" width="0" style="39" hidden="1" customWidth="1"/>
    <col min="5122" max="5122" width="18.28515625" style="39" customWidth="1"/>
    <col min="5123" max="5123" width="64.85546875" style="39" customWidth="1"/>
    <col min="5124" max="5127" width="9.140625" style="39"/>
    <col min="5128" max="5128" width="14.85546875" style="39" customWidth="1"/>
    <col min="5129" max="5372" width="9.140625" style="39"/>
    <col min="5373" max="5373" width="37.7109375" style="39" customWidth="1"/>
    <col min="5374" max="5374" width="9.140625" style="39"/>
    <col min="5375" max="5375" width="12.85546875" style="39" customWidth="1"/>
    <col min="5376" max="5377" width="0" style="39" hidden="1" customWidth="1"/>
    <col min="5378" max="5378" width="18.28515625" style="39" customWidth="1"/>
    <col min="5379" max="5379" width="64.85546875" style="39" customWidth="1"/>
    <col min="5380" max="5383" width="9.140625" style="39"/>
    <col min="5384" max="5384" width="14.85546875" style="39" customWidth="1"/>
    <col min="5385" max="5628" width="9.140625" style="39"/>
    <col min="5629" max="5629" width="37.7109375" style="39" customWidth="1"/>
    <col min="5630" max="5630" width="9.140625" style="39"/>
    <col min="5631" max="5631" width="12.85546875" style="39" customWidth="1"/>
    <col min="5632" max="5633" width="0" style="39" hidden="1" customWidth="1"/>
    <col min="5634" max="5634" width="18.28515625" style="39" customWidth="1"/>
    <col min="5635" max="5635" width="64.85546875" style="39" customWidth="1"/>
    <col min="5636" max="5639" width="9.140625" style="39"/>
    <col min="5640" max="5640" width="14.85546875" style="39" customWidth="1"/>
    <col min="5641" max="5884" width="9.140625" style="39"/>
    <col min="5885" max="5885" width="37.7109375" style="39" customWidth="1"/>
    <col min="5886" max="5886" width="9.140625" style="39"/>
    <col min="5887" max="5887" width="12.85546875" style="39" customWidth="1"/>
    <col min="5888" max="5889" width="0" style="39" hidden="1" customWidth="1"/>
    <col min="5890" max="5890" width="18.28515625" style="39" customWidth="1"/>
    <col min="5891" max="5891" width="64.85546875" style="39" customWidth="1"/>
    <col min="5892" max="5895" width="9.140625" style="39"/>
    <col min="5896" max="5896" width="14.85546875" style="39" customWidth="1"/>
    <col min="5897" max="6140" width="9.140625" style="39"/>
    <col min="6141" max="6141" width="37.7109375" style="39" customWidth="1"/>
    <col min="6142" max="6142" width="9.140625" style="39"/>
    <col min="6143" max="6143" width="12.85546875" style="39" customWidth="1"/>
    <col min="6144" max="6145" width="0" style="39" hidden="1" customWidth="1"/>
    <col min="6146" max="6146" width="18.28515625" style="39" customWidth="1"/>
    <col min="6147" max="6147" width="64.85546875" style="39" customWidth="1"/>
    <col min="6148" max="6151" width="9.140625" style="39"/>
    <col min="6152" max="6152" width="14.85546875" style="39" customWidth="1"/>
    <col min="6153" max="6396" width="9.140625" style="39"/>
    <col min="6397" max="6397" width="37.7109375" style="39" customWidth="1"/>
    <col min="6398" max="6398" width="9.140625" style="39"/>
    <col min="6399" max="6399" width="12.85546875" style="39" customWidth="1"/>
    <col min="6400" max="6401" width="0" style="39" hidden="1" customWidth="1"/>
    <col min="6402" max="6402" width="18.28515625" style="39" customWidth="1"/>
    <col min="6403" max="6403" width="64.85546875" style="39" customWidth="1"/>
    <col min="6404" max="6407" width="9.140625" style="39"/>
    <col min="6408" max="6408" width="14.85546875" style="39" customWidth="1"/>
    <col min="6409" max="6652" width="9.140625" style="39"/>
    <col min="6653" max="6653" width="37.7109375" style="39" customWidth="1"/>
    <col min="6654" max="6654" width="9.140625" style="39"/>
    <col min="6655" max="6655" width="12.85546875" style="39" customWidth="1"/>
    <col min="6656" max="6657" width="0" style="39" hidden="1" customWidth="1"/>
    <col min="6658" max="6658" width="18.28515625" style="39" customWidth="1"/>
    <col min="6659" max="6659" width="64.85546875" style="39" customWidth="1"/>
    <col min="6660" max="6663" width="9.140625" style="39"/>
    <col min="6664" max="6664" width="14.85546875" style="39" customWidth="1"/>
    <col min="6665" max="6908" width="9.140625" style="39"/>
    <col min="6909" max="6909" width="37.7109375" style="39" customWidth="1"/>
    <col min="6910" max="6910" width="9.140625" style="39"/>
    <col min="6911" max="6911" width="12.85546875" style="39" customWidth="1"/>
    <col min="6912" max="6913" width="0" style="39" hidden="1" customWidth="1"/>
    <col min="6914" max="6914" width="18.28515625" style="39" customWidth="1"/>
    <col min="6915" max="6915" width="64.85546875" style="39" customWidth="1"/>
    <col min="6916" max="6919" width="9.140625" style="39"/>
    <col min="6920" max="6920" width="14.85546875" style="39" customWidth="1"/>
    <col min="6921" max="7164" width="9.140625" style="39"/>
    <col min="7165" max="7165" width="37.7109375" style="39" customWidth="1"/>
    <col min="7166" max="7166" width="9.140625" style="39"/>
    <col min="7167" max="7167" width="12.85546875" style="39" customWidth="1"/>
    <col min="7168" max="7169" width="0" style="39" hidden="1" customWidth="1"/>
    <col min="7170" max="7170" width="18.28515625" style="39" customWidth="1"/>
    <col min="7171" max="7171" width="64.85546875" style="39" customWidth="1"/>
    <col min="7172" max="7175" width="9.140625" style="39"/>
    <col min="7176" max="7176" width="14.85546875" style="39" customWidth="1"/>
    <col min="7177" max="7420" width="9.140625" style="39"/>
    <col min="7421" max="7421" width="37.7109375" style="39" customWidth="1"/>
    <col min="7422" max="7422" width="9.140625" style="39"/>
    <col min="7423" max="7423" width="12.85546875" style="39" customWidth="1"/>
    <col min="7424" max="7425" width="0" style="39" hidden="1" customWidth="1"/>
    <col min="7426" max="7426" width="18.28515625" style="39" customWidth="1"/>
    <col min="7427" max="7427" width="64.85546875" style="39" customWidth="1"/>
    <col min="7428" max="7431" width="9.140625" style="39"/>
    <col min="7432" max="7432" width="14.85546875" style="39" customWidth="1"/>
    <col min="7433" max="7676" width="9.140625" style="39"/>
    <col min="7677" max="7677" width="37.7109375" style="39" customWidth="1"/>
    <col min="7678" max="7678" width="9.140625" style="39"/>
    <col min="7679" max="7679" width="12.85546875" style="39" customWidth="1"/>
    <col min="7680" max="7681" width="0" style="39" hidden="1" customWidth="1"/>
    <col min="7682" max="7682" width="18.28515625" style="39" customWidth="1"/>
    <col min="7683" max="7683" width="64.85546875" style="39" customWidth="1"/>
    <col min="7684" max="7687" width="9.140625" style="39"/>
    <col min="7688" max="7688" width="14.85546875" style="39" customWidth="1"/>
    <col min="7689" max="7932" width="9.140625" style="39"/>
    <col min="7933" max="7933" width="37.7109375" style="39" customWidth="1"/>
    <col min="7934" max="7934" width="9.140625" style="39"/>
    <col min="7935" max="7935" width="12.85546875" style="39" customWidth="1"/>
    <col min="7936" max="7937" width="0" style="39" hidden="1" customWidth="1"/>
    <col min="7938" max="7938" width="18.28515625" style="39" customWidth="1"/>
    <col min="7939" max="7939" width="64.85546875" style="39" customWidth="1"/>
    <col min="7940" max="7943" width="9.140625" style="39"/>
    <col min="7944" max="7944" width="14.85546875" style="39" customWidth="1"/>
    <col min="7945" max="8188" width="9.140625" style="39"/>
    <col min="8189" max="8189" width="37.7109375" style="39" customWidth="1"/>
    <col min="8190" max="8190" width="9.140625" style="39"/>
    <col min="8191" max="8191" width="12.85546875" style="39" customWidth="1"/>
    <col min="8192" max="8193" width="0" style="39" hidden="1" customWidth="1"/>
    <col min="8194" max="8194" width="18.28515625" style="39" customWidth="1"/>
    <col min="8195" max="8195" width="64.85546875" style="39" customWidth="1"/>
    <col min="8196" max="8199" width="9.140625" style="39"/>
    <col min="8200" max="8200" width="14.85546875" style="39" customWidth="1"/>
    <col min="8201" max="8444" width="9.140625" style="39"/>
    <col min="8445" max="8445" width="37.7109375" style="39" customWidth="1"/>
    <col min="8446" max="8446" width="9.140625" style="39"/>
    <col min="8447" max="8447" width="12.85546875" style="39" customWidth="1"/>
    <col min="8448" max="8449" width="0" style="39" hidden="1" customWidth="1"/>
    <col min="8450" max="8450" width="18.28515625" style="39" customWidth="1"/>
    <col min="8451" max="8451" width="64.85546875" style="39" customWidth="1"/>
    <col min="8452" max="8455" width="9.140625" style="39"/>
    <col min="8456" max="8456" width="14.85546875" style="39" customWidth="1"/>
    <col min="8457" max="8700" width="9.140625" style="39"/>
    <col min="8701" max="8701" width="37.7109375" style="39" customWidth="1"/>
    <col min="8702" max="8702" width="9.140625" style="39"/>
    <col min="8703" max="8703" width="12.85546875" style="39" customWidth="1"/>
    <col min="8704" max="8705" width="0" style="39" hidden="1" customWidth="1"/>
    <col min="8706" max="8706" width="18.28515625" style="39" customWidth="1"/>
    <col min="8707" max="8707" width="64.85546875" style="39" customWidth="1"/>
    <col min="8708" max="8711" width="9.140625" style="39"/>
    <col min="8712" max="8712" width="14.85546875" style="39" customWidth="1"/>
    <col min="8713" max="8956" width="9.140625" style="39"/>
    <col min="8957" max="8957" width="37.7109375" style="39" customWidth="1"/>
    <col min="8958" max="8958" width="9.140625" style="39"/>
    <col min="8959" max="8959" width="12.85546875" style="39" customWidth="1"/>
    <col min="8960" max="8961" width="0" style="39" hidden="1" customWidth="1"/>
    <col min="8962" max="8962" width="18.28515625" style="39" customWidth="1"/>
    <col min="8963" max="8963" width="64.85546875" style="39" customWidth="1"/>
    <col min="8964" max="8967" width="9.140625" style="39"/>
    <col min="8968" max="8968" width="14.85546875" style="39" customWidth="1"/>
    <col min="8969" max="9212" width="9.140625" style="39"/>
    <col min="9213" max="9213" width="37.7109375" style="39" customWidth="1"/>
    <col min="9214" max="9214" width="9.140625" style="39"/>
    <col min="9215" max="9215" width="12.85546875" style="39" customWidth="1"/>
    <col min="9216" max="9217" width="0" style="39" hidden="1" customWidth="1"/>
    <col min="9218" max="9218" width="18.28515625" style="39" customWidth="1"/>
    <col min="9219" max="9219" width="64.85546875" style="39" customWidth="1"/>
    <col min="9220" max="9223" width="9.140625" style="39"/>
    <col min="9224" max="9224" width="14.85546875" style="39" customWidth="1"/>
    <col min="9225" max="9468" width="9.140625" style="39"/>
    <col min="9469" max="9469" width="37.7109375" style="39" customWidth="1"/>
    <col min="9470" max="9470" width="9.140625" style="39"/>
    <col min="9471" max="9471" width="12.85546875" style="39" customWidth="1"/>
    <col min="9472" max="9473" width="0" style="39" hidden="1" customWidth="1"/>
    <col min="9474" max="9474" width="18.28515625" style="39" customWidth="1"/>
    <col min="9475" max="9475" width="64.85546875" style="39" customWidth="1"/>
    <col min="9476" max="9479" width="9.140625" style="39"/>
    <col min="9480" max="9480" width="14.85546875" style="39" customWidth="1"/>
    <col min="9481" max="9724" width="9.140625" style="39"/>
    <col min="9725" max="9725" width="37.7109375" style="39" customWidth="1"/>
    <col min="9726" max="9726" width="9.140625" style="39"/>
    <col min="9727" max="9727" width="12.85546875" style="39" customWidth="1"/>
    <col min="9728" max="9729" width="0" style="39" hidden="1" customWidth="1"/>
    <col min="9730" max="9730" width="18.28515625" style="39" customWidth="1"/>
    <col min="9731" max="9731" width="64.85546875" style="39" customWidth="1"/>
    <col min="9732" max="9735" width="9.140625" style="39"/>
    <col min="9736" max="9736" width="14.85546875" style="39" customWidth="1"/>
    <col min="9737" max="9980" width="9.140625" style="39"/>
    <col min="9981" max="9981" width="37.7109375" style="39" customWidth="1"/>
    <col min="9982" max="9982" width="9.140625" style="39"/>
    <col min="9983" max="9983" width="12.85546875" style="39" customWidth="1"/>
    <col min="9984" max="9985" width="0" style="39" hidden="1" customWidth="1"/>
    <col min="9986" max="9986" width="18.28515625" style="39" customWidth="1"/>
    <col min="9987" max="9987" width="64.85546875" style="39" customWidth="1"/>
    <col min="9988" max="9991" width="9.140625" style="39"/>
    <col min="9992" max="9992" width="14.85546875" style="39" customWidth="1"/>
    <col min="9993" max="10236" width="9.140625" style="39"/>
    <col min="10237" max="10237" width="37.7109375" style="39" customWidth="1"/>
    <col min="10238" max="10238" width="9.140625" style="39"/>
    <col min="10239" max="10239" width="12.85546875" style="39" customWidth="1"/>
    <col min="10240" max="10241" width="0" style="39" hidden="1" customWidth="1"/>
    <col min="10242" max="10242" width="18.28515625" style="39" customWidth="1"/>
    <col min="10243" max="10243" width="64.85546875" style="39" customWidth="1"/>
    <col min="10244" max="10247" width="9.140625" style="39"/>
    <col min="10248" max="10248" width="14.85546875" style="39" customWidth="1"/>
    <col min="10249" max="10492" width="9.140625" style="39"/>
    <col min="10493" max="10493" width="37.7109375" style="39" customWidth="1"/>
    <col min="10494" max="10494" width="9.140625" style="39"/>
    <col min="10495" max="10495" width="12.85546875" style="39" customWidth="1"/>
    <col min="10496" max="10497" width="0" style="39" hidden="1" customWidth="1"/>
    <col min="10498" max="10498" width="18.28515625" style="39" customWidth="1"/>
    <col min="10499" max="10499" width="64.85546875" style="39" customWidth="1"/>
    <col min="10500" max="10503" width="9.140625" style="39"/>
    <col min="10504" max="10504" width="14.85546875" style="39" customWidth="1"/>
    <col min="10505" max="10748" width="9.140625" style="39"/>
    <col min="10749" max="10749" width="37.7109375" style="39" customWidth="1"/>
    <col min="10750" max="10750" width="9.140625" style="39"/>
    <col min="10751" max="10751" width="12.85546875" style="39" customWidth="1"/>
    <col min="10752" max="10753" width="0" style="39" hidden="1" customWidth="1"/>
    <col min="10754" max="10754" width="18.28515625" style="39" customWidth="1"/>
    <col min="10755" max="10755" width="64.85546875" style="39" customWidth="1"/>
    <col min="10756" max="10759" width="9.140625" style="39"/>
    <col min="10760" max="10760" width="14.85546875" style="39" customWidth="1"/>
    <col min="10761" max="11004" width="9.140625" style="39"/>
    <col min="11005" max="11005" width="37.7109375" style="39" customWidth="1"/>
    <col min="11006" max="11006" width="9.140625" style="39"/>
    <col min="11007" max="11007" width="12.85546875" style="39" customWidth="1"/>
    <col min="11008" max="11009" width="0" style="39" hidden="1" customWidth="1"/>
    <col min="11010" max="11010" width="18.28515625" style="39" customWidth="1"/>
    <col min="11011" max="11011" width="64.85546875" style="39" customWidth="1"/>
    <col min="11012" max="11015" width="9.140625" style="39"/>
    <col min="11016" max="11016" width="14.85546875" style="39" customWidth="1"/>
    <col min="11017" max="11260" width="9.140625" style="39"/>
    <col min="11261" max="11261" width="37.7109375" style="39" customWidth="1"/>
    <col min="11262" max="11262" width="9.140625" style="39"/>
    <col min="11263" max="11263" width="12.85546875" style="39" customWidth="1"/>
    <col min="11264" max="11265" width="0" style="39" hidden="1" customWidth="1"/>
    <col min="11266" max="11266" width="18.28515625" style="39" customWidth="1"/>
    <col min="11267" max="11267" width="64.85546875" style="39" customWidth="1"/>
    <col min="11268" max="11271" width="9.140625" style="39"/>
    <col min="11272" max="11272" width="14.85546875" style="39" customWidth="1"/>
    <col min="11273" max="11516" width="9.140625" style="39"/>
    <col min="11517" max="11517" width="37.7109375" style="39" customWidth="1"/>
    <col min="11518" max="11518" width="9.140625" style="39"/>
    <col min="11519" max="11519" width="12.85546875" style="39" customWidth="1"/>
    <col min="11520" max="11521" width="0" style="39" hidden="1" customWidth="1"/>
    <col min="11522" max="11522" width="18.28515625" style="39" customWidth="1"/>
    <col min="11523" max="11523" width="64.85546875" style="39" customWidth="1"/>
    <col min="11524" max="11527" width="9.140625" style="39"/>
    <col min="11528" max="11528" width="14.85546875" style="39" customWidth="1"/>
    <col min="11529" max="11772" width="9.140625" style="39"/>
    <col min="11773" max="11773" width="37.7109375" style="39" customWidth="1"/>
    <col min="11774" max="11774" width="9.140625" style="39"/>
    <col min="11775" max="11775" width="12.85546875" style="39" customWidth="1"/>
    <col min="11776" max="11777" width="0" style="39" hidden="1" customWidth="1"/>
    <col min="11778" max="11778" width="18.28515625" style="39" customWidth="1"/>
    <col min="11779" max="11779" width="64.85546875" style="39" customWidth="1"/>
    <col min="11780" max="11783" width="9.140625" style="39"/>
    <col min="11784" max="11784" width="14.85546875" style="39" customWidth="1"/>
    <col min="11785" max="12028" width="9.140625" style="39"/>
    <col min="12029" max="12029" width="37.7109375" style="39" customWidth="1"/>
    <col min="12030" max="12030" width="9.140625" style="39"/>
    <col min="12031" max="12031" width="12.85546875" style="39" customWidth="1"/>
    <col min="12032" max="12033" width="0" style="39" hidden="1" customWidth="1"/>
    <col min="12034" max="12034" width="18.28515625" style="39" customWidth="1"/>
    <col min="12035" max="12035" width="64.85546875" style="39" customWidth="1"/>
    <col min="12036" max="12039" width="9.140625" style="39"/>
    <col min="12040" max="12040" width="14.85546875" style="39" customWidth="1"/>
    <col min="12041" max="12284" width="9.140625" style="39"/>
    <col min="12285" max="12285" width="37.7109375" style="39" customWidth="1"/>
    <col min="12286" max="12286" width="9.140625" style="39"/>
    <col min="12287" max="12287" width="12.85546875" style="39" customWidth="1"/>
    <col min="12288" max="12289" width="0" style="39" hidden="1" customWidth="1"/>
    <col min="12290" max="12290" width="18.28515625" style="39" customWidth="1"/>
    <col min="12291" max="12291" width="64.85546875" style="39" customWidth="1"/>
    <col min="12292" max="12295" width="9.140625" style="39"/>
    <col min="12296" max="12296" width="14.85546875" style="39" customWidth="1"/>
    <col min="12297" max="12540" width="9.140625" style="39"/>
    <col min="12541" max="12541" width="37.7109375" style="39" customWidth="1"/>
    <col min="12542" max="12542" width="9.140625" style="39"/>
    <col min="12543" max="12543" width="12.85546875" style="39" customWidth="1"/>
    <col min="12544" max="12545" width="0" style="39" hidden="1" customWidth="1"/>
    <col min="12546" max="12546" width="18.28515625" style="39" customWidth="1"/>
    <col min="12547" max="12547" width="64.85546875" style="39" customWidth="1"/>
    <col min="12548" max="12551" width="9.140625" style="39"/>
    <col min="12552" max="12552" width="14.85546875" style="39" customWidth="1"/>
    <col min="12553" max="12796" width="9.140625" style="39"/>
    <col min="12797" max="12797" width="37.7109375" style="39" customWidth="1"/>
    <col min="12798" max="12798" width="9.140625" style="39"/>
    <col min="12799" max="12799" width="12.85546875" style="39" customWidth="1"/>
    <col min="12800" max="12801" width="0" style="39" hidden="1" customWidth="1"/>
    <col min="12802" max="12802" width="18.28515625" style="39" customWidth="1"/>
    <col min="12803" max="12803" width="64.85546875" style="39" customWidth="1"/>
    <col min="12804" max="12807" width="9.140625" style="39"/>
    <col min="12808" max="12808" width="14.85546875" style="39" customWidth="1"/>
    <col min="12809" max="13052" width="9.140625" style="39"/>
    <col min="13053" max="13053" width="37.7109375" style="39" customWidth="1"/>
    <col min="13054" max="13054" width="9.140625" style="39"/>
    <col min="13055" max="13055" width="12.85546875" style="39" customWidth="1"/>
    <col min="13056" max="13057" width="0" style="39" hidden="1" customWidth="1"/>
    <col min="13058" max="13058" width="18.28515625" style="39" customWidth="1"/>
    <col min="13059" max="13059" width="64.85546875" style="39" customWidth="1"/>
    <col min="13060" max="13063" width="9.140625" style="39"/>
    <col min="13064" max="13064" width="14.85546875" style="39" customWidth="1"/>
    <col min="13065" max="13308" width="9.140625" style="39"/>
    <col min="13309" max="13309" width="37.7109375" style="39" customWidth="1"/>
    <col min="13310" max="13310" width="9.140625" style="39"/>
    <col min="13311" max="13311" width="12.85546875" style="39" customWidth="1"/>
    <col min="13312" max="13313" width="0" style="39" hidden="1" customWidth="1"/>
    <col min="13314" max="13314" width="18.28515625" style="39" customWidth="1"/>
    <col min="13315" max="13315" width="64.85546875" style="39" customWidth="1"/>
    <col min="13316" max="13319" width="9.140625" style="39"/>
    <col min="13320" max="13320" width="14.85546875" style="39" customWidth="1"/>
    <col min="13321" max="13564" width="9.140625" style="39"/>
    <col min="13565" max="13565" width="37.7109375" style="39" customWidth="1"/>
    <col min="13566" max="13566" width="9.140625" style="39"/>
    <col min="13567" max="13567" width="12.85546875" style="39" customWidth="1"/>
    <col min="13568" max="13569" width="0" style="39" hidden="1" customWidth="1"/>
    <col min="13570" max="13570" width="18.28515625" style="39" customWidth="1"/>
    <col min="13571" max="13571" width="64.85546875" style="39" customWidth="1"/>
    <col min="13572" max="13575" width="9.140625" style="39"/>
    <col min="13576" max="13576" width="14.85546875" style="39" customWidth="1"/>
    <col min="13577" max="13820" width="9.140625" style="39"/>
    <col min="13821" max="13821" width="37.7109375" style="39" customWidth="1"/>
    <col min="13822" max="13822" width="9.140625" style="39"/>
    <col min="13823" max="13823" width="12.85546875" style="39" customWidth="1"/>
    <col min="13824" max="13825" width="0" style="39" hidden="1" customWidth="1"/>
    <col min="13826" max="13826" width="18.28515625" style="39" customWidth="1"/>
    <col min="13827" max="13827" width="64.85546875" style="39" customWidth="1"/>
    <col min="13828" max="13831" width="9.140625" style="39"/>
    <col min="13832" max="13832" width="14.85546875" style="39" customWidth="1"/>
    <col min="13833" max="14076" width="9.140625" style="39"/>
    <col min="14077" max="14077" width="37.7109375" style="39" customWidth="1"/>
    <col min="14078" max="14078" width="9.140625" style="39"/>
    <col min="14079" max="14079" width="12.85546875" style="39" customWidth="1"/>
    <col min="14080" max="14081" width="0" style="39" hidden="1" customWidth="1"/>
    <col min="14082" max="14082" width="18.28515625" style="39" customWidth="1"/>
    <col min="14083" max="14083" width="64.85546875" style="39" customWidth="1"/>
    <col min="14084" max="14087" width="9.140625" style="39"/>
    <col min="14088" max="14088" width="14.85546875" style="39" customWidth="1"/>
    <col min="14089" max="14332" width="9.140625" style="39"/>
    <col min="14333" max="14333" width="37.7109375" style="39" customWidth="1"/>
    <col min="14334" max="14334" width="9.140625" style="39"/>
    <col min="14335" max="14335" width="12.85546875" style="39" customWidth="1"/>
    <col min="14336" max="14337" width="0" style="39" hidden="1" customWidth="1"/>
    <col min="14338" max="14338" width="18.28515625" style="39" customWidth="1"/>
    <col min="14339" max="14339" width="64.85546875" style="39" customWidth="1"/>
    <col min="14340" max="14343" width="9.140625" style="39"/>
    <col min="14344" max="14344" width="14.85546875" style="39" customWidth="1"/>
    <col min="14345" max="14588" width="9.140625" style="39"/>
    <col min="14589" max="14589" width="37.7109375" style="39" customWidth="1"/>
    <col min="14590" max="14590" width="9.140625" style="39"/>
    <col min="14591" max="14591" width="12.85546875" style="39" customWidth="1"/>
    <col min="14592" max="14593" width="0" style="39" hidden="1" customWidth="1"/>
    <col min="14594" max="14594" width="18.28515625" style="39" customWidth="1"/>
    <col min="14595" max="14595" width="64.85546875" style="39" customWidth="1"/>
    <col min="14596" max="14599" width="9.140625" style="39"/>
    <col min="14600" max="14600" width="14.85546875" style="39" customWidth="1"/>
    <col min="14601" max="14844" width="9.140625" style="39"/>
    <col min="14845" max="14845" width="37.7109375" style="39" customWidth="1"/>
    <col min="14846" max="14846" width="9.140625" style="39"/>
    <col min="14847" max="14847" width="12.85546875" style="39" customWidth="1"/>
    <col min="14848" max="14849" width="0" style="39" hidden="1" customWidth="1"/>
    <col min="14850" max="14850" width="18.28515625" style="39" customWidth="1"/>
    <col min="14851" max="14851" width="64.85546875" style="39" customWidth="1"/>
    <col min="14852" max="14855" width="9.140625" style="39"/>
    <col min="14856" max="14856" width="14.85546875" style="39" customWidth="1"/>
    <col min="14857" max="15100" width="9.140625" style="39"/>
    <col min="15101" max="15101" width="37.7109375" style="39" customWidth="1"/>
    <col min="15102" max="15102" width="9.140625" style="39"/>
    <col min="15103" max="15103" width="12.85546875" style="39" customWidth="1"/>
    <col min="15104" max="15105" width="0" style="39" hidden="1" customWidth="1"/>
    <col min="15106" max="15106" width="18.28515625" style="39" customWidth="1"/>
    <col min="15107" max="15107" width="64.85546875" style="39" customWidth="1"/>
    <col min="15108" max="15111" width="9.140625" style="39"/>
    <col min="15112" max="15112" width="14.85546875" style="39" customWidth="1"/>
    <col min="15113" max="15356" width="9.140625" style="39"/>
    <col min="15357" max="15357" width="37.7109375" style="39" customWidth="1"/>
    <col min="15358" max="15358" width="9.140625" style="39"/>
    <col min="15359" max="15359" width="12.85546875" style="39" customWidth="1"/>
    <col min="15360" max="15361" width="0" style="39" hidden="1" customWidth="1"/>
    <col min="15362" max="15362" width="18.28515625" style="39" customWidth="1"/>
    <col min="15363" max="15363" width="64.85546875" style="39" customWidth="1"/>
    <col min="15364" max="15367" width="9.140625" style="39"/>
    <col min="15368" max="15368" width="14.85546875" style="39" customWidth="1"/>
    <col min="15369" max="15612" width="9.140625" style="39"/>
    <col min="15613" max="15613" width="37.7109375" style="39" customWidth="1"/>
    <col min="15614" max="15614" width="9.140625" style="39"/>
    <col min="15615" max="15615" width="12.85546875" style="39" customWidth="1"/>
    <col min="15616" max="15617" width="0" style="39" hidden="1" customWidth="1"/>
    <col min="15618" max="15618" width="18.28515625" style="39" customWidth="1"/>
    <col min="15619" max="15619" width="64.85546875" style="39" customWidth="1"/>
    <col min="15620" max="15623" width="9.140625" style="39"/>
    <col min="15624" max="15624" width="14.85546875" style="39" customWidth="1"/>
    <col min="15625" max="15868" width="9.140625" style="39"/>
    <col min="15869" max="15869" width="37.7109375" style="39" customWidth="1"/>
    <col min="15870" max="15870" width="9.140625" style="39"/>
    <col min="15871" max="15871" width="12.85546875" style="39" customWidth="1"/>
    <col min="15872" max="15873" width="0" style="39" hidden="1" customWidth="1"/>
    <col min="15874" max="15874" width="18.28515625" style="39" customWidth="1"/>
    <col min="15875" max="15875" width="64.85546875" style="39" customWidth="1"/>
    <col min="15876" max="15879" width="9.140625" style="39"/>
    <col min="15880" max="15880" width="14.85546875" style="39" customWidth="1"/>
    <col min="15881" max="16124" width="9.140625" style="39"/>
    <col min="16125" max="16125" width="37.7109375" style="39" customWidth="1"/>
    <col min="16126" max="16126" width="9.140625" style="39"/>
    <col min="16127" max="16127" width="12.85546875" style="39" customWidth="1"/>
    <col min="16128" max="16129" width="0" style="39" hidden="1" customWidth="1"/>
    <col min="16130" max="16130" width="18.28515625" style="39" customWidth="1"/>
    <col min="16131" max="16131" width="64.85546875" style="39" customWidth="1"/>
    <col min="16132" max="16135" width="9.140625" style="39"/>
    <col min="16136" max="16136" width="14.85546875" style="39" customWidth="1"/>
    <col min="16137" max="16384" width="9.140625" style="39"/>
  </cols>
  <sheetData>
    <row r="1" spans="1:44" ht="18.75" x14ac:dyDescent="0.25">
      <c r="L1" s="26" t="s">
        <v>66</v>
      </c>
    </row>
    <row r="2" spans="1:44" ht="18.75" x14ac:dyDescent="0.3">
      <c r="L2" s="11" t="s">
        <v>7</v>
      </c>
    </row>
    <row r="3" spans="1:44" ht="18.75" x14ac:dyDescent="0.3">
      <c r="L3" s="11" t="s">
        <v>65</v>
      </c>
    </row>
    <row r="4" spans="1:44" ht="18.75" x14ac:dyDescent="0.3">
      <c r="K4" s="11"/>
    </row>
    <row r="5" spans="1:44" ht="18.75" x14ac:dyDescent="0.25">
      <c r="A5" s="285" t="str">
        <f>'1. паспорт местоположение'!A5:C5</f>
        <v>Год раскрытия информации: 2026 год</v>
      </c>
      <c r="B5" s="285"/>
      <c r="C5" s="285"/>
      <c r="D5" s="285"/>
      <c r="E5" s="285"/>
      <c r="F5" s="285"/>
      <c r="G5" s="285"/>
      <c r="H5" s="285"/>
      <c r="I5" s="285"/>
      <c r="J5" s="285"/>
      <c r="K5" s="285"/>
      <c r="L5" s="285"/>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row>
    <row r="6" spans="1:44" ht="18.75" x14ac:dyDescent="0.3">
      <c r="K6" s="11"/>
    </row>
    <row r="7" spans="1:44" ht="18.75" x14ac:dyDescent="0.25">
      <c r="A7" s="246" t="s">
        <v>6</v>
      </c>
      <c r="B7" s="246"/>
      <c r="C7" s="246"/>
      <c r="D7" s="246"/>
      <c r="E7" s="246"/>
      <c r="F7" s="246"/>
      <c r="G7" s="246"/>
      <c r="H7" s="246"/>
      <c r="I7" s="246"/>
      <c r="J7" s="246"/>
      <c r="K7" s="246"/>
      <c r="L7" s="246"/>
    </row>
    <row r="8" spans="1:44" ht="18.75" x14ac:dyDescent="0.25">
      <c r="A8" s="246"/>
      <c r="B8" s="246"/>
      <c r="C8" s="246"/>
      <c r="D8" s="246"/>
      <c r="E8" s="246"/>
      <c r="F8" s="246"/>
      <c r="G8" s="246"/>
      <c r="H8" s="246"/>
      <c r="I8" s="246"/>
      <c r="J8" s="246"/>
      <c r="K8" s="246"/>
      <c r="L8" s="246"/>
    </row>
    <row r="9" spans="1:44" x14ac:dyDescent="0.25">
      <c r="A9" s="247" t="str">
        <f>'1. паспорт местоположение'!A9:C9</f>
        <v xml:space="preserve">Общество с ограниченной ответственностью "СИСТЕМА" </v>
      </c>
      <c r="B9" s="247"/>
      <c r="C9" s="247"/>
      <c r="D9" s="247"/>
      <c r="E9" s="247"/>
      <c r="F9" s="247"/>
      <c r="G9" s="247"/>
      <c r="H9" s="247"/>
      <c r="I9" s="247"/>
      <c r="J9" s="247"/>
      <c r="K9" s="247"/>
      <c r="L9" s="247"/>
    </row>
    <row r="10" spans="1:44" x14ac:dyDescent="0.25">
      <c r="A10" s="251" t="s">
        <v>5</v>
      </c>
      <c r="B10" s="251"/>
      <c r="C10" s="251"/>
      <c r="D10" s="251"/>
      <c r="E10" s="251"/>
      <c r="F10" s="251"/>
      <c r="G10" s="251"/>
      <c r="H10" s="251"/>
      <c r="I10" s="251"/>
      <c r="J10" s="251"/>
      <c r="K10" s="251"/>
      <c r="L10" s="251"/>
    </row>
    <row r="11" spans="1:44" ht="18.75" x14ac:dyDescent="0.25">
      <c r="A11" s="246"/>
      <c r="B11" s="246"/>
      <c r="C11" s="246"/>
      <c r="D11" s="246"/>
      <c r="E11" s="246"/>
      <c r="F11" s="246"/>
      <c r="G11" s="246"/>
      <c r="H11" s="246"/>
      <c r="I11" s="246"/>
      <c r="J11" s="246"/>
      <c r="K11" s="246"/>
      <c r="L11" s="246"/>
    </row>
    <row r="12" spans="1:44" x14ac:dyDescent="0.25">
      <c r="A12" s="252" t="str">
        <f>'1. паспорт местоположение'!A12:C12</f>
        <v>P_1.2.2.1_1</v>
      </c>
      <c r="B12" s="252"/>
      <c r="C12" s="252"/>
      <c r="D12" s="252"/>
      <c r="E12" s="252"/>
      <c r="F12" s="252"/>
      <c r="G12" s="252"/>
      <c r="H12" s="252"/>
      <c r="I12" s="252"/>
      <c r="J12" s="252"/>
      <c r="K12" s="252"/>
      <c r="L12" s="252"/>
    </row>
    <row r="13" spans="1:44" x14ac:dyDescent="0.25">
      <c r="A13" s="251" t="s">
        <v>4</v>
      </c>
      <c r="B13" s="251"/>
      <c r="C13" s="251"/>
      <c r="D13" s="251"/>
      <c r="E13" s="251"/>
      <c r="F13" s="251"/>
      <c r="G13" s="251"/>
      <c r="H13" s="251"/>
      <c r="I13" s="251"/>
      <c r="J13" s="251"/>
      <c r="K13" s="251"/>
      <c r="L13" s="251"/>
    </row>
    <row r="14" spans="1:44" ht="18.75" x14ac:dyDescent="0.25">
      <c r="A14" s="253"/>
      <c r="B14" s="253"/>
      <c r="C14" s="253"/>
      <c r="D14" s="253"/>
      <c r="E14" s="253"/>
      <c r="F14" s="253"/>
      <c r="G14" s="253"/>
      <c r="H14" s="253"/>
      <c r="I14" s="253"/>
      <c r="J14" s="253"/>
      <c r="K14" s="253"/>
      <c r="L14" s="253"/>
    </row>
    <row r="15" spans="1:44" ht="39.75" customHeight="1" x14ac:dyDescent="0.25">
      <c r="A15" s="270"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5" s="270"/>
      <c r="C15" s="270"/>
      <c r="D15" s="270"/>
      <c r="E15" s="270"/>
      <c r="F15" s="270"/>
      <c r="G15" s="270"/>
      <c r="H15" s="270"/>
      <c r="I15" s="270"/>
      <c r="J15" s="270"/>
      <c r="K15" s="270"/>
      <c r="L15" s="270"/>
    </row>
    <row r="16" spans="1:44" x14ac:dyDescent="0.25">
      <c r="A16" s="251" t="s">
        <v>3</v>
      </c>
      <c r="B16" s="251"/>
      <c r="C16" s="251"/>
      <c r="D16" s="251"/>
      <c r="E16" s="251"/>
      <c r="F16" s="251"/>
      <c r="G16" s="251"/>
      <c r="H16" s="251"/>
      <c r="I16" s="251"/>
      <c r="J16" s="251"/>
      <c r="K16" s="251"/>
      <c r="L16" s="251"/>
    </row>
    <row r="17" spans="1:12" ht="15.75" customHeight="1" x14ac:dyDescent="0.25">
      <c r="L17" s="65"/>
    </row>
    <row r="18" spans="1:12" x14ac:dyDescent="0.25">
      <c r="K18" s="29"/>
    </row>
    <row r="19" spans="1:12" ht="15.75" customHeight="1" x14ac:dyDescent="0.25">
      <c r="A19" s="377" t="s">
        <v>450</v>
      </c>
      <c r="B19" s="377"/>
      <c r="C19" s="377"/>
      <c r="D19" s="377"/>
      <c r="E19" s="377"/>
      <c r="F19" s="377"/>
      <c r="G19" s="377"/>
      <c r="H19" s="377"/>
      <c r="I19" s="377"/>
      <c r="J19" s="377"/>
      <c r="K19" s="377"/>
      <c r="L19" s="377"/>
    </row>
    <row r="20" spans="1:12" x14ac:dyDescent="0.25">
      <c r="A20" s="42"/>
      <c r="B20" s="42"/>
    </row>
    <row r="21" spans="1:12" ht="28.5" customHeight="1" x14ac:dyDescent="0.25">
      <c r="A21" s="369" t="s">
        <v>219</v>
      </c>
      <c r="B21" s="369" t="s">
        <v>218</v>
      </c>
      <c r="C21" s="374" t="s">
        <v>382</v>
      </c>
      <c r="D21" s="374"/>
      <c r="E21" s="374"/>
      <c r="F21" s="374"/>
      <c r="G21" s="374"/>
      <c r="H21" s="374"/>
      <c r="I21" s="369" t="s">
        <v>217</v>
      </c>
      <c r="J21" s="371" t="s">
        <v>384</v>
      </c>
      <c r="K21" s="369" t="s">
        <v>216</v>
      </c>
      <c r="L21" s="370" t="s">
        <v>383</v>
      </c>
    </row>
    <row r="22" spans="1:12" ht="58.5" customHeight="1" x14ac:dyDescent="0.25">
      <c r="A22" s="369"/>
      <c r="B22" s="369"/>
      <c r="C22" s="373" t="s">
        <v>1</v>
      </c>
      <c r="D22" s="373"/>
      <c r="E22" s="375" t="s">
        <v>506</v>
      </c>
      <c r="F22" s="376"/>
      <c r="G22" s="436" t="s">
        <v>8</v>
      </c>
      <c r="H22" s="437"/>
      <c r="I22" s="369"/>
      <c r="J22" s="372"/>
      <c r="K22" s="369"/>
      <c r="L22" s="370"/>
    </row>
    <row r="23" spans="1:12" ht="47.25" x14ac:dyDescent="0.25">
      <c r="A23" s="369"/>
      <c r="B23" s="369"/>
      <c r="C23" s="60" t="s">
        <v>215</v>
      </c>
      <c r="D23" s="60" t="s">
        <v>214</v>
      </c>
      <c r="E23" s="60" t="s">
        <v>215</v>
      </c>
      <c r="F23" s="60" t="s">
        <v>214</v>
      </c>
      <c r="G23" s="60" t="s">
        <v>215</v>
      </c>
      <c r="H23" s="60" t="s">
        <v>214</v>
      </c>
      <c r="I23" s="369"/>
      <c r="J23" s="373"/>
      <c r="K23" s="369"/>
      <c r="L23" s="370"/>
    </row>
    <row r="24" spans="1:12" x14ac:dyDescent="0.25">
      <c r="A24" s="46">
        <v>1</v>
      </c>
      <c r="B24" s="46">
        <v>2</v>
      </c>
      <c r="C24" s="60">
        <v>3</v>
      </c>
      <c r="D24" s="60">
        <v>4</v>
      </c>
      <c r="E24" s="60">
        <v>5</v>
      </c>
      <c r="F24" s="60">
        <v>6</v>
      </c>
      <c r="G24" s="60">
        <v>7</v>
      </c>
      <c r="H24" s="60">
        <v>8</v>
      </c>
      <c r="I24" s="60">
        <v>9</v>
      </c>
      <c r="J24" s="60">
        <v>10</v>
      </c>
      <c r="K24" s="60">
        <v>11</v>
      </c>
      <c r="L24" s="60">
        <v>12</v>
      </c>
    </row>
    <row r="25" spans="1:12" x14ac:dyDescent="0.25">
      <c r="A25" s="60">
        <v>1</v>
      </c>
      <c r="B25" s="61" t="s">
        <v>213</v>
      </c>
      <c r="C25" s="61"/>
      <c r="D25" s="63"/>
      <c r="E25" s="63"/>
      <c r="F25" s="63"/>
      <c r="G25" s="63"/>
      <c r="H25" s="63"/>
      <c r="I25" s="63"/>
      <c r="J25" s="63"/>
      <c r="K25" s="45"/>
      <c r="L25" s="67"/>
    </row>
    <row r="26" spans="1:12" ht="21.75" customHeight="1" x14ac:dyDescent="0.25">
      <c r="A26" s="60" t="s">
        <v>212</v>
      </c>
      <c r="B26" s="64" t="s">
        <v>389</v>
      </c>
      <c r="C26" s="421"/>
      <c r="D26" s="422"/>
      <c r="E26" s="422"/>
      <c r="F26" s="422"/>
      <c r="G26" s="422"/>
      <c r="H26" s="422"/>
      <c r="I26" s="422"/>
      <c r="J26" s="422"/>
      <c r="K26" s="45"/>
      <c r="L26" s="45"/>
    </row>
    <row r="27" spans="1:12" ht="39" customHeight="1" x14ac:dyDescent="0.25">
      <c r="A27" s="60" t="s">
        <v>211</v>
      </c>
      <c r="B27" s="64" t="s">
        <v>391</v>
      </c>
      <c r="C27" s="421"/>
      <c r="D27" s="422"/>
      <c r="E27" s="422"/>
      <c r="F27" s="422"/>
      <c r="G27" s="422"/>
      <c r="H27" s="422"/>
      <c r="I27" s="422"/>
      <c r="J27" s="422"/>
      <c r="K27" s="45"/>
      <c r="L27" s="45"/>
    </row>
    <row r="28" spans="1:12" ht="70.5" customHeight="1" x14ac:dyDescent="0.25">
      <c r="A28" s="60" t="s">
        <v>390</v>
      </c>
      <c r="B28" s="64" t="s">
        <v>395</v>
      </c>
      <c r="C28" s="421"/>
      <c r="D28" s="422"/>
      <c r="E28" s="422"/>
      <c r="F28" s="422"/>
      <c r="G28" s="422"/>
      <c r="H28" s="422"/>
      <c r="I28" s="422"/>
      <c r="J28" s="422"/>
      <c r="K28" s="45"/>
      <c r="L28" s="45"/>
    </row>
    <row r="29" spans="1:12" ht="54" customHeight="1" x14ac:dyDescent="0.25">
      <c r="A29" s="60" t="s">
        <v>210</v>
      </c>
      <c r="B29" s="64" t="s">
        <v>394</v>
      </c>
      <c r="C29" s="421"/>
      <c r="D29" s="422"/>
      <c r="E29" s="422"/>
      <c r="F29" s="422"/>
      <c r="G29" s="422"/>
      <c r="H29" s="422"/>
      <c r="I29" s="422"/>
      <c r="J29" s="422"/>
      <c r="K29" s="45"/>
      <c r="L29" s="45"/>
    </row>
    <row r="30" spans="1:12" ht="42" customHeight="1" x14ac:dyDescent="0.25">
      <c r="A30" s="60" t="s">
        <v>209</v>
      </c>
      <c r="B30" s="64" t="s">
        <v>396</v>
      </c>
      <c r="C30" s="421"/>
      <c r="D30" s="422"/>
      <c r="E30" s="422"/>
      <c r="F30" s="422"/>
      <c r="G30" s="422"/>
      <c r="H30" s="422"/>
      <c r="I30" s="422"/>
      <c r="J30" s="422"/>
      <c r="K30" s="45"/>
      <c r="L30" s="45"/>
    </row>
    <row r="31" spans="1:12" ht="37.5" customHeight="1" x14ac:dyDescent="0.25">
      <c r="A31" s="60" t="s">
        <v>208</v>
      </c>
      <c r="B31" s="59" t="s">
        <v>392</v>
      </c>
      <c r="C31" s="421"/>
      <c r="D31" s="422"/>
      <c r="E31" s="422"/>
      <c r="F31" s="422"/>
      <c r="G31" s="422"/>
      <c r="H31" s="422"/>
      <c r="I31" s="422"/>
      <c r="J31" s="422"/>
      <c r="K31" s="45"/>
      <c r="L31" s="45"/>
    </row>
    <row r="32" spans="1:12" ht="31.5" x14ac:dyDescent="0.25">
      <c r="A32" s="60" t="s">
        <v>206</v>
      </c>
      <c r="B32" s="59" t="s">
        <v>397</v>
      </c>
      <c r="C32" s="421"/>
      <c r="D32" s="422"/>
      <c r="E32" s="422"/>
      <c r="F32" s="422"/>
      <c r="G32" s="422"/>
      <c r="H32" s="422"/>
      <c r="I32" s="422"/>
      <c r="J32" s="422"/>
      <c r="K32" s="45"/>
      <c r="L32" s="45"/>
    </row>
    <row r="33" spans="1:12" ht="51.75" customHeight="1" x14ac:dyDescent="0.25">
      <c r="A33" s="60" t="s">
        <v>408</v>
      </c>
      <c r="B33" s="59" t="s">
        <v>321</v>
      </c>
      <c r="C33" s="421"/>
      <c r="D33" s="422"/>
      <c r="E33" s="422"/>
      <c r="F33" s="422"/>
      <c r="G33" s="422"/>
      <c r="H33" s="422"/>
      <c r="I33" s="422"/>
      <c r="J33" s="422"/>
      <c r="K33" s="45"/>
      <c r="L33" s="45"/>
    </row>
    <row r="34" spans="1:12" ht="47.25" customHeight="1" x14ac:dyDescent="0.25">
      <c r="A34" s="60" t="s">
        <v>409</v>
      </c>
      <c r="B34" s="59" t="s">
        <v>401</v>
      </c>
      <c r="C34" s="421"/>
      <c r="D34" s="423"/>
      <c r="E34" s="423"/>
      <c r="F34" s="423"/>
      <c r="G34" s="423"/>
      <c r="H34" s="423"/>
      <c r="I34" s="423"/>
      <c r="J34" s="423"/>
      <c r="K34" s="62"/>
      <c r="L34" s="45"/>
    </row>
    <row r="35" spans="1:12" ht="49.5" customHeight="1" x14ac:dyDescent="0.25">
      <c r="A35" s="60" t="s">
        <v>410</v>
      </c>
      <c r="B35" s="59" t="s">
        <v>207</v>
      </c>
      <c r="C35" s="421"/>
      <c r="D35" s="423"/>
      <c r="E35" s="423"/>
      <c r="F35" s="423"/>
      <c r="G35" s="423"/>
      <c r="H35" s="423"/>
      <c r="I35" s="423"/>
      <c r="J35" s="423"/>
      <c r="K35" s="62"/>
      <c r="L35" s="45"/>
    </row>
    <row r="36" spans="1:12" ht="37.5" customHeight="1" x14ac:dyDescent="0.25">
      <c r="A36" s="60" t="s">
        <v>411</v>
      </c>
      <c r="B36" s="59" t="s">
        <v>393</v>
      </c>
      <c r="C36" s="421"/>
      <c r="D36" s="424"/>
      <c r="E36" s="424"/>
      <c r="F36" s="425"/>
      <c r="G36" s="425"/>
      <c r="H36" s="425"/>
      <c r="I36" s="426"/>
      <c r="J36" s="426"/>
      <c r="K36" s="45"/>
      <c r="L36" s="45"/>
    </row>
    <row r="37" spans="1:12" x14ac:dyDescent="0.25">
      <c r="A37" s="60" t="s">
        <v>412</v>
      </c>
      <c r="B37" s="59" t="s">
        <v>205</v>
      </c>
      <c r="C37" s="421"/>
      <c r="D37" s="424"/>
      <c r="E37" s="424"/>
      <c r="F37" s="425"/>
      <c r="G37" s="425"/>
      <c r="H37" s="425"/>
      <c r="I37" s="426"/>
      <c r="J37" s="426"/>
      <c r="K37" s="45"/>
      <c r="L37" s="45"/>
    </row>
    <row r="38" spans="1:12" x14ac:dyDescent="0.25">
      <c r="A38" s="60" t="s">
        <v>413</v>
      </c>
      <c r="B38" s="61" t="s">
        <v>204</v>
      </c>
      <c r="C38" s="421"/>
      <c r="D38" s="427"/>
      <c r="E38" s="427"/>
      <c r="F38" s="427"/>
      <c r="G38" s="427"/>
      <c r="H38" s="427"/>
      <c r="I38" s="427"/>
      <c r="J38" s="427"/>
      <c r="K38" s="45"/>
      <c r="L38" s="45"/>
    </row>
    <row r="39" spans="1:12" ht="63" x14ac:dyDescent="0.25">
      <c r="A39" s="60">
        <v>2</v>
      </c>
      <c r="B39" s="59" t="s">
        <v>398</v>
      </c>
      <c r="C39" s="428"/>
      <c r="D39" s="427"/>
      <c r="E39" s="427"/>
      <c r="F39" s="427"/>
      <c r="G39" s="427"/>
      <c r="H39" s="427"/>
      <c r="I39" s="427"/>
      <c r="J39" s="427"/>
      <c r="K39" s="45"/>
      <c r="L39" s="45"/>
    </row>
    <row r="40" spans="1:12" ht="33.75" customHeight="1" x14ac:dyDescent="0.25">
      <c r="A40" s="60" t="s">
        <v>203</v>
      </c>
      <c r="B40" s="59" t="s">
        <v>400</v>
      </c>
      <c r="C40" s="421"/>
      <c r="D40" s="427"/>
      <c r="E40" s="427"/>
      <c r="F40" s="427"/>
      <c r="G40" s="427"/>
      <c r="H40" s="427"/>
      <c r="I40" s="427"/>
      <c r="J40" s="427"/>
      <c r="K40" s="45"/>
      <c r="L40" s="45"/>
    </row>
    <row r="41" spans="1:12" ht="63" customHeight="1" x14ac:dyDescent="0.25">
      <c r="A41" s="60" t="s">
        <v>202</v>
      </c>
      <c r="B41" s="61" t="s">
        <v>478</v>
      </c>
      <c r="C41" s="421"/>
      <c r="D41" s="427"/>
      <c r="E41" s="427"/>
      <c r="F41" s="427"/>
      <c r="G41" s="427"/>
      <c r="H41" s="427"/>
      <c r="I41" s="427"/>
      <c r="J41" s="427"/>
      <c r="K41" s="45"/>
      <c r="L41" s="45"/>
    </row>
    <row r="42" spans="1:12" ht="58.5" customHeight="1" x14ac:dyDescent="0.25">
      <c r="A42" s="60">
        <v>3</v>
      </c>
      <c r="B42" s="59" t="s">
        <v>399</v>
      </c>
      <c r="C42" s="428"/>
      <c r="D42" s="427"/>
      <c r="E42" s="427"/>
      <c r="F42" s="427"/>
      <c r="G42" s="427"/>
      <c r="H42" s="427"/>
      <c r="I42" s="427"/>
      <c r="J42" s="427"/>
      <c r="K42" s="45"/>
      <c r="L42" s="45"/>
    </row>
    <row r="43" spans="1:12" ht="34.5" customHeight="1" x14ac:dyDescent="0.25">
      <c r="A43" s="60" t="s">
        <v>201</v>
      </c>
      <c r="B43" s="59" t="s">
        <v>199</v>
      </c>
      <c r="C43" s="421"/>
      <c r="D43" s="427"/>
      <c r="E43" s="427"/>
      <c r="F43" s="427"/>
      <c r="G43" s="427"/>
      <c r="H43" s="427"/>
      <c r="I43" s="427"/>
      <c r="J43" s="427"/>
      <c r="K43" s="45"/>
      <c r="L43" s="45"/>
    </row>
    <row r="44" spans="1:12" ht="24.75" customHeight="1" x14ac:dyDescent="0.25">
      <c r="A44" s="60" t="s">
        <v>200</v>
      </c>
      <c r="B44" s="59" t="s">
        <v>197</v>
      </c>
      <c r="C44" s="421"/>
      <c r="D44" s="427"/>
      <c r="E44" s="427"/>
      <c r="F44" s="427"/>
      <c r="G44" s="427"/>
      <c r="H44" s="427"/>
      <c r="I44" s="427"/>
      <c r="J44" s="427"/>
      <c r="K44" s="45"/>
      <c r="L44" s="45"/>
    </row>
    <row r="45" spans="1:12" ht="90.75" customHeight="1" x14ac:dyDescent="0.25">
      <c r="A45" s="60" t="s">
        <v>198</v>
      </c>
      <c r="B45" s="59" t="s">
        <v>404</v>
      </c>
      <c r="C45" s="421"/>
      <c r="D45" s="427"/>
      <c r="E45" s="427"/>
      <c r="F45" s="427"/>
      <c r="G45" s="427"/>
      <c r="H45" s="427"/>
      <c r="I45" s="427"/>
      <c r="J45" s="427"/>
      <c r="K45" s="45"/>
      <c r="L45" s="45"/>
    </row>
    <row r="46" spans="1:12" ht="167.25" customHeight="1" x14ac:dyDescent="0.25">
      <c r="A46" s="60" t="s">
        <v>196</v>
      </c>
      <c r="B46" s="59" t="s">
        <v>402</v>
      </c>
      <c r="C46" s="421"/>
      <c r="D46" s="427"/>
      <c r="E46" s="427"/>
      <c r="F46" s="427"/>
      <c r="G46" s="427"/>
      <c r="H46" s="427"/>
      <c r="I46" s="427"/>
      <c r="J46" s="427"/>
      <c r="K46" s="45"/>
      <c r="L46" s="45"/>
    </row>
    <row r="47" spans="1:12" ht="30.75" customHeight="1" x14ac:dyDescent="0.25">
      <c r="A47" s="60" t="s">
        <v>194</v>
      </c>
      <c r="B47" s="59" t="s">
        <v>195</v>
      </c>
      <c r="C47" s="421"/>
      <c r="D47" s="427"/>
      <c r="E47" s="427"/>
      <c r="F47" s="427"/>
      <c r="G47" s="427"/>
      <c r="H47" s="427"/>
      <c r="I47" s="427"/>
      <c r="J47" s="427"/>
      <c r="K47" s="45"/>
      <c r="L47" s="45"/>
    </row>
    <row r="48" spans="1:12" ht="37.5" customHeight="1" x14ac:dyDescent="0.25">
      <c r="A48" s="60" t="s">
        <v>414</v>
      </c>
      <c r="B48" s="61" t="s">
        <v>193</v>
      </c>
      <c r="C48" s="421"/>
      <c r="D48" s="427"/>
      <c r="E48" s="427"/>
      <c r="F48" s="427"/>
      <c r="G48" s="427"/>
      <c r="H48" s="427"/>
      <c r="I48" s="427"/>
      <c r="J48" s="427"/>
      <c r="K48" s="45"/>
      <c r="L48" s="45"/>
    </row>
    <row r="49" spans="1:12" ht="35.25" customHeight="1" x14ac:dyDescent="0.25">
      <c r="A49" s="60">
        <v>4</v>
      </c>
      <c r="B49" s="59" t="s">
        <v>191</v>
      </c>
      <c r="C49" s="428"/>
      <c r="D49" s="427"/>
      <c r="E49" s="427"/>
      <c r="F49" s="427"/>
      <c r="G49" s="427"/>
      <c r="H49" s="427"/>
      <c r="I49" s="427"/>
      <c r="J49" s="427"/>
      <c r="K49" s="45"/>
      <c r="L49" s="45"/>
    </row>
    <row r="50" spans="1:12" ht="86.25" customHeight="1" x14ac:dyDescent="0.25">
      <c r="A50" s="60" t="s">
        <v>192</v>
      </c>
      <c r="B50" s="59" t="s">
        <v>403</v>
      </c>
      <c r="C50" s="428"/>
      <c r="D50" s="427"/>
      <c r="E50" s="427"/>
      <c r="F50" s="427"/>
      <c r="G50" s="427"/>
      <c r="H50" s="427"/>
      <c r="I50" s="427"/>
      <c r="J50" s="427"/>
      <c r="K50" s="45"/>
      <c r="L50" s="45"/>
    </row>
    <row r="51" spans="1:12" ht="77.25" customHeight="1" x14ac:dyDescent="0.25">
      <c r="A51" s="60" t="s">
        <v>190</v>
      </c>
      <c r="B51" s="59" t="s">
        <v>405</v>
      </c>
      <c r="C51" s="421"/>
      <c r="D51" s="427"/>
      <c r="E51" s="427"/>
      <c r="F51" s="427"/>
      <c r="G51" s="427"/>
      <c r="H51" s="427"/>
      <c r="I51" s="427"/>
      <c r="J51" s="427"/>
      <c r="K51" s="45"/>
      <c r="L51" s="45"/>
    </row>
    <row r="52" spans="1:12" ht="71.25" customHeight="1" x14ac:dyDescent="0.25">
      <c r="A52" s="60" t="s">
        <v>188</v>
      </c>
      <c r="B52" s="59" t="s">
        <v>189</v>
      </c>
      <c r="C52" s="421"/>
      <c r="D52" s="427"/>
      <c r="E52" s="427"/>
      <c r="F52" s="427"/>
      <c r="G52" s="427"/>
      <c r="H52" s="427"/>
      <c r="I52" s="427"/>
      <c r="J52" s="427"/>
      <c r="K52" s="45"/>
      <c r="L52" s="45"/>
    </row>
    <row r="53" spans="1:12" ht="48" customHeight="1" x14ac:dyDescent="0.25">
      <c r="A53" s="60" t="s">
        <v>186</v>
      </c>
      <c r="B53" s="127" t="s">
        <v>406</v>
      </c>
      <c r="C53" s="421"/>
      <c r="D53" s="427"/>
      <c r="E53" s="427"/>
      <c r="F53" s="427"/>
      <c r="G53" s="427"/>
      <c r="H53" s="427"/>
      <c r="I53" s="427"/>
      <c r="J53" s="427"/>
      <c r="K53" s="45"/>
      <c r="L53" s="45"/>
    </row>
    <row r="54" spans="1:12" ht="46.5" customHeight="1" x14ac:dyDescent="0.25">
      <c r="A54" s="60" t="s">
        <v>407</v>
      </c>
      <c r="B54" s="59" t="s">
        <v>187</v>
      </c>
      <c r="C54" s="421"/>
      <c r="D54" s="427"/>
      <c r="E54" s="427"/>
      <c r="F54" s="427"/>
      <c r="G54" s="427"/>
      <c r="H54" s="427"/>
      <c r="I54" s="427"/>
      <c r="J54" s="427"/>
      <c r="K54" s="45"/>
      <c r="L54" s="4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view="pageBreakPreview" topLeftCell="A10" zoomScale="70" zoomScaleNormal="70" zoomScaleSheetLayoutView="70" workbookViewId="0">
      <selection activeCell="A10" sqref="A10"/>
    </sheetView>
  </sheetViews>
  <sheetFormatPr defaultRowHeight="15.75" x14ac:dyDescent="0.25"/>
  <cols>
    <col min="1" max="1" width="9.140625" style="39"/>
    <col min="2" max="2" width="57.85546875" style="39" customWidth="1"/>
    <col min="3" max="3" width="13" style="39" customWidth="1"/>
    <col min="4" max="4" width="17.85546875" style="39" customWidth="1"/>
    <col min="5" max="5" width="19.28515625" style="39" customWidth="1"/>
    <col min="6" max="6" width="18.7109375" style="39" customWidth="1"/>
    <col min="7" max="7" width="12.85546875" style="39" customWidth="1"/>
    <col min="8" max="8" width="9.140625" style="39" customWidth="1"/>
    <col min="9" max="9" width="5.42578125" style="39" customWidth="1"/>
    <col min="10" max="10" width="8.140625" style="39" customWidth="1"/>
    <col min="11" max="11" width="11.5703125" style="39" customWidth="1"/>
    <col min="12" max="12" width="10" style="39" customWidth="1"/>
    <col min="13" max="13" width="8.42578125" style="39" customWidth="1"/>
    <col min="14" max="14" width="8.5703125" style="415" customWidth="1"/>
    <col min="15" max="15" width="6.140625" style="415" customWidth="1"/>
    <col min="16" max="35" width="6.140625" style="39" customWidth="1"/>
    <col min="36" max="36" width="13.140625" style="39" customWidth="1"/>
    <col min="37" max="37" width="20.140625" style="39" customWidth="1"/>
    <col min="38" max="38" width="45.85546875" style="39" customWidth="1"/>
    <col min="39" max="16384" width="9.140625" style="39"/>
  </cols>
  <sheetData>
    <row r="1" spans="1:37" ht="18.75" x14ac:dyDescent="0.25">
      <c r="AK1" s="26" t="s">
        <v>66</v>
      </c>
    </row>
    <row r="2" spans="1:37" ht="18.75" x14ac:dyDescent="0.3">
      <c r="AK2" s="11" t="s">
        <v>7</v>
      </c>
    </row>
    <row r="3" spans="1:37" ht="18.75" x14ac:dyDescent="0.3">
      <c r="AK3" s="11" t="s">
        <v>65</v>
      </c>
    </row>
    <row r="4" spans="1:37" ht="18.75" customHeight="1" x14ac:dyDescent="0.25">
      <c r="A4" s="276" t="str">
        <f>'1. паспорт местоположение'!A5:C5</f>
        <v>Год раскрытия информации: 2026 год</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row>
    <row r="5" spans="1:37" ht="18.75" x14ac:dyDescent="0.3">
      <c r="AK5" s="11"/>
    </row>
    <row r="6" spans="1:37"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row>
    <row r="7" spans="1:37" ht="18.75" x14ac:dyDescent="0.25">
      <c r="A7" s="9"/>
      <c r="B7" s="9"/>
      <c r="C7" s="9"/>
      <c r="D7" s="9"/>
      <c r="E7" s="9"/>
      <c r="F7" s="9"/>
      <c r="G7" s="9"/>
      <c r="H7" s="9"/>
      <c r="I7" s="9"/>
      <c r="J7" s="57"/>
      <c r="K7" s="57"/>
      <c r="L7" s="57"/>
      <c r="M7" s="57"/>
      <c r="N7" s="416"/>
      <c r="O7" s="416"/>
      <c r="P7" s="57"/>
      <c r="Q7" s="57"/>
      <c r="R7" s="57"/>
      <c r="S7" s="57"/>
      <c r="T7" s="57"/>
      <c r="U7" s="57"/>
      <c r="V7" s="57"/>
      <c r="W7" s="57"/>
      <c r="X7" s="57"/>
      <c r="Y7" s="57"/>
      <c r="Z7" s="57"/>
      <c r="AA7" s="57"/>
      <c r="AB7" s="57"/>
      <c r="AC7" s="57"/>
      <c r="AD7" s="57"/>
      <c r="AE7" s="57"/>
      <c r="AF7" s="57"/>
      <c r="AG7" s="57"/>
      <c r="AH7" s="57"/>
      <c r="AI7" s="57"/>
      <c r="AJ7" s="57"/>
      <c r="AK7" s="57"/>
    </row>
    <row r="8" spans="1:37" x14ac:dyDescent="0.25">
      <c r="A8" s="270" t="str">
        <f>'1. паспорт местоположение'!A9:C9</f>
        <v xml:space="preserve">Общество с ограниченной ответственностью "СИСТЕМА" </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row>
    <row r="9" spans="1:37" ht="18.75" customHeight="1" x14ac:dyDescent="0.2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ht="18.75" x14ac:dyDescent="0.25">
      <c r="A10" s="9"/>
      <c r="B10" s="9"/>
      <c r="C10" s="9"/>
      <c r="D10" s="9"/>
      <c r="E10" s="9"/>
      <c r="F10" s="9"/>
      <c r="G10" s="9"/>
      <c r="H10" s="9"/>
      <c r="I10" s="9"/>
      <c r="J10" s="57"/>
      <c r="K10" s="57"/>
      <c r="L10" s="57"/>
      <c r="M10" s="57"/>
      <c r="N10" s="416"/>
      <c r="O10" s="416"/>
      <c r="P10" s="57"/>
      <c r="Q10" s="57"/>
      <c r="R10" s="57"/>
      <c r="S10" s="57"/>
      <c r="T10" s="57"/>
      <c r="U10" s="57"/>
      <c r="V10" s="57"/>
      <c r="W10" s="57"/>
      <c r="X10" s="57"/>
      <c r="Y10" s="57"/>
      <c r="Z10" s="57"/>
      <c r="AA10" s="57"/>
      <c r="AB10" s="57"/>
      <c r="AC10" s="57"/>
      <c r="AD10" s="57"/>
      <c r="AE10" s="57"/>
      <c r="AF10" s="57"/>
      <c r="AG10" s="57"/>
      <c r="AH10" s="57"/>
      <c r="AI10" s="57"/>
      <c r="AJ10" s="57"/>
      <c r="AK10" s="57"/>
    </row>
    <row r="11" spans="1:37" x14ac:dyDescent="0.25">
      <c r="A11" s="271" t="str">
        <f>'1. паспорт местоположение'!A12:C12</f>
        <v>P_1.2.2.1_1</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row>
    <row r="12" spans="1:37" x14ac:dyDescent="0.25">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row>
    <row r="13" spans="1:37" ht="16.5" customHeight="1" x14ac:dyDescent="0.3">
      <c r="A13" s="8"/>
      <c r="B13" s="8"/>
      <c r="C13" s="8"/>
      <c r="D13" s="8"/>
      <c r="E13" s="8"/>
      <c r="F13" s="8"/>
      <c r="G13" s="8"/>
      <c r="H13" s="8"/>
      <c r="I13" s="8"/>
      <c r="J13" s="56"/>
      <c r="K13" s="56"/>
      <c r="L13" s="56"/>
      <c r="M13" s="56"/>
      <c r="N13" s="417"/>
      <c r="O13" s="417"/>
      <c r="P13" s="56"/>
      <c r="Q13" s="56"/>
      <c r="R13" s="56"/>
      <c r="S13" s="56"/>
      <c r="T13" s="56"/>
      <c r="U13" s="56"/>
      <c r="V13" s="56"/>
      <c r="W13" s="56"/>
      <c r="X13" s="56"/>
      <c r="Y13" s="56"/>
      <c r="Z13" s="56"/>
      <c r="AA13" s="56"/>
      <c r="AB13" s="56"/>
      <c r="AC13" s="56"/>
      <c r="AD13" s="56"/>
      <c r="AE13" s="56"/>
      <c r="AF13" s="56"/>
      <c r="AG13" s="56"/>
      <c r="AH13" s="56"/>
      <c r="AI13" s="56"/>
      <c r="AJ13" s="56"/>
      <c r="AK13" s="56"/>
    </row>
    <row r="14" spans="1:37" ht="52.5" customHeight="1" x14ac:dyDescent="0.25">
      <c r="A14" s="270"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row>
    <row r="15" spans="1:37" ht="15.75" customHeight="1" x14ac:dyDescent="0.25">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row>
    <row r="16" spans="1:37"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row>
    <row r="18" spans="1:40" x14ac:dyDescent="0.25">
      <c r="A18" s="382" t="s">
        <v>451</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row>
    <row r="20" spans="1:40" ht="33" customHeight="1" x14ac:dyDescent="0.25">
      <c r="A20" s="371" t="s">
        <v>185</v>
      </c>
      <c r="B20" s="371" t="s">
        <v>184</v>
      </c>
      <c r="C20" s="369" t="s">
        <v>183</v>
      </c>
      <c r="D20" s="369"/>
      <c r="E20" s="374" t="s">
        <v>182</v>
      </c>
      <c r="F20" s="374"/>
      <c r="G20" s="371" t="s">
        <v>507</v>
      </c>
      <c r="H20" s="429" t="s">
        <v>499</v>
      </c>
      <c r="I20" s="430"/>
      <c r="J20" s="430"/>
      <c r="K20" s="430"/>
      <c r="L20" s="429" t="s">
        <v>500</v>
      </c>
      <c r="M20" s="430"/>
      <c r="N20" s="430"/>
      <c r="O20" s="430"/>
      <c r="P20" s="429" t="s">
        <v>501</v>
      </c>
      <c r="Q20" s="430"/>
      <c r="R20" s="430"/>
      <c r="S20" s="430"/>
      <c r="T20" s="429" t="s">
        <v>502</v>
      </c>
      <c r="U20" s="430"/>
      <c r="V20" s="430"/>
      <c r="W20" s="430"/>
      <c r="X20" s="429" t="s">
        <v>503</v>
      </c>
      <c r="Y20" s="430"/>
      <c r="Z20" s="430"/>
      <c r="AA20" s="430"/>
      <c r="AB20" s="429" t="s">
        <v>504</v>
      </c>
      <c r="AC20" s="430"/>
      <c r="AD20" s="430"/>
      <c r="AE20" s="430"/>
      <c r="AF20" s="429" t="s">
        <v>505</v>
      </c>
      <c r="AG20" s="430"/>
      <c r="AH20" s="430"/>
      <c r="AI20" s="430"/>
      <c r="AJ20" s="431" t="s">
        <v>181</v>
      </c>
      <c r="AK20" s="432"/>
      <c r="AL20" s="55"/>
      <c r="AM20" s="55"/>
      <c r="AN20" s="55"/>
    </row>
    <row r="21" spans="1:40" ht="99.75" customHeight="1" x14ac:dyDescent="0.25">
      <c r="A21" s="372"/>
      <c r="B21" s="372"/>
      <c r="C21" s="369"/>
      <c r="D21" s="369"/>
      <c r="E21" s="374"/>
      <c r="F21" s="374"/>
      <c r="G21" s="372"/>
      <c r="H21" s="418" t="s">
        <v>1</v>
      </c>
      <c r="I21" s="418"/>
      <c r="J21" s="418" t="s">
        <v>8</v>
      </c>
      <c r="K21" s="418"/>
      <c r="L21" s="418" t="s">
        <v>1</v>
      </c>
      <c r="M21" s="418"/>
      <c r="N21" s="418" t="s">
        <v>179</v>
      </c>
      <c r="O21" s="418"/>
      <c r="P21" s="418" t="s">
        <v>1</v>
      </c>
      <c r="Q21" s="418"/>
      <c r="R21" s="418" t="s">
        <v>179</v>
      </c>
      <c r="S21" s="418"/>
      <c r="T21" s="418" t="s">
        <v>1</v>
      </c>
      <c r="U21" s="418"/>
      <c r="V21" s="418" t="s">
        <v>179</v>
      </c>
      <c r="W21" s="418"/>
      <c r="X21" s="418" t="s">
        <v>1</v>
      </c>
      <c r="Y21" s="418"/>
      <c r="Z21" s="418" t="s">
        <v>179</v>
      </c>
      <c r="AA21" s="418"/>
      <c r="AB21" s="418" t="s">
        <v>1</v>
      </c>
      <c r="AC21" s="418"/>
      <c r="AD21" s="418" t="s">
        <v>179</v>
      </c>
      <c r="AE21" s="418"/>
      <c r="AF21" s="418" t="s">
        <v>1</v>
      </c>
      <c r="AG21" s="418"/>
      <c r="AH21" s="418" t="s">
        <v>179</v>
      </c>
      <c r="AI21" s="418"/>
      <c r="AJ21" s="433"/>
      <c r="AK21" s="434"/>
    </row>
    <row r="22" spans="1:40" ht="89.25" customHeight="1" x14ac:dyDescent="0.25">
      <c r="A22" s="373"/>
      <c r="B22" s="373"/>
      <c r="C22" s="53" t="s">
        <v>1</v>
      </c>
      <c r="D22" s="53" t="s">
        <v>179</v>
      </c>
      <c r="E22" s="54" t="s">
        <v>508</v>
      </c>
      <c r="F22" s="54" t="s">
        <v>509</v>
      </c>
      <c r="G22" s="373"/>
      <c r="H22" s="224" t="s">
        <v>432</v>
      </c>
      <c r="I22" s="224" t="s">
        <v>433</v>
      </c>
      <c r="J22" s="224" t="s">
        <v>432</v>
      </c>
      <c r="K22" s="224" t="s">
        <v>433</v>
      </c>
      <c r="L22" s="224" t="s">
        <v>432</v>
      </c>
      <c r="M22" s="224" t="s">
        <v>433</v>
      </c>
      <c r="N22" s="224" t="s">
        <v>432</v>
      </c>
      <c r="O22" s="224" t="s">
        <v>433</v>
      </c>
      <c r="P22" s="224" t="s">
        <v>432</v>
      </c>
      <c r="Q22" s="224" t="s">
        <v>433</v>
      </c>
      <c r="R22" s="224" t="s">
        <v>432</v>
      </c>
      <c r="S22" s="224" t="s">
        <v>433</v>
      </c>
      <c r="T22" s="224" t="s">
        <v>432</v>
      </c>
      <c r="U22" s="224" t="s">
        <v>433</v>
      </c>
      <c r="V22" s="224" t="s">
        <v>432</v>
      </c>
      <c r="W22" s="224" t="s">
        <v>433</v>
      </c>
      <c r="X22" s="224" t="s">
        <v>432</v>
      </c>
      <c r="Y22" s="224" t="s">
        <v>433</v>
      </c>
      <c r="Z22" s="224" t="s">
        <v>432</v>
      </c>
      <c r="AA22" s="224" t="s">
        <v>433</v>
      </c>
      <c r="AB22" s="224" t="s">
        <v>432</v>
      </c>
      <c r="AC22" s="224" t="s">
        <v>433</v>
      </c>
      <c r="AD22" s="224" t="s">
        <v>432</v>
      </c>
      <c r="AE22" s="224" t="s">
        <v>433</v>
      </c>
      <c r="AF22" s="224" t="s">
        <v>432</v>
      </c>
      <c r="AG22" s="224" t="s">
        <v>433</v>
      </c>
      <c r="AH22" s="224" t="s">
        <v>432</v>
      </c>
      <c r="AI22" s="224" t="s">
        <v>433</v>
      </c>
      <c r="AJ22" s="435" t="s">
        <v>180</v>
      </c>
      <c r="AK22" s="435" t="s">
        <v>8</v>
      </c>
    </row>
    <row r="23" spans="1:40" ht="19.5" customHeight="1" x14ac:dyDescent="0.25">
      <c r="A23" s="46">
        <v>1</v>
      </c>
      <c r="B23" s="46">
        <v>2</v>
      </c>
      <c r="C23" s="46">
        <v>3</v>
      </c>
      <c r="D23" s="46">
        <v>4</v>
      </c>
      <c r="E23" s="46">
        <v>5</v>
      </c>
      <c r="F23" s="46">
        <v>6</v>
      </c>
      <c r="G23" s="46">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32</v>
      </c>
      <c r="AG23" s="224">
        <v>33</v>
      </c>
      <c r="AH23" s="224">
        <v>34</v>
      </c>
      <c r="AI23" s="224">
        <v>35</v>
      </c>
      <c r="AJ23" s="224">
        <v>36</v>
      </c>
      <c r="AK23" s="224">
        <v>37</v>
      </c>
    </row>
    <row r="24" spans="1:40" ht="47.25" customHeight="1" x14ac:dyDescent="0.25">
      <c r="A24" s="51">
        <v>1</v>
      </c>
      <c r="B24" s="50" t="s">
        <v>178</v>
      </c>
      <c r="C24" s="223">
        <f>'1. паспорт местоположение'!C48</f>
        <v>1.6526313743511101</v>
      </c>
      <c r="D24" s="224" t="s">
        <v>493</v>
      </c>
      <c r="E24" s="225" t="s">
        <v>493</v>
      </c>
      <c r="F24" s="226">
        <f>C24</f>
        <v>1.6526313743511101</v>
      </c>
      <c r="G24" s="223" t="s">
        <v>493</v>
      </c>
      <c r="H24" s="223">
        <v>0</v>
      </c>
      <c r="I24" s="223" t="s">
        <v>493</v>
      </c>
      <c r="J24" s="223">
        <v>0</v>
      </c>
      <c r="K24" s="223" t="s">
        <v>493</v>
      </c>
      <c r="L24" s="223">
        <f>C24</f>
        <v>1.6526313743511101</v>
      </c>
      <c r="M24" s="223" t="s">
        <v>510</v>
      </c>
      <c r="N24" s="223" t="s">
        <v>493</v>
      </c>
      <c r="O24" s="223" t="s">
        <v>493</v>
      </c>
      <c r="P24" s="223" t="s">
        <v>493</v>
      </c>
      <c r="Q24" s="223" t="s">
        <v>493</v>
      </c>
      <c r="R24" s="223" t="s">
        <v>493</v>
      </c>
      <c r="S24" s="223" t="s">
        <v>493</v>
      </c>
      <c r="T24" s="223" t="s">
        <v>493</v>
      </c>
      <c r="U24" s="223" t="s">
        <v>493</v>
      </c>
      <c r="V24" s="223" t="s">
        <v>493</v>
      </c>
      <c r="W24" s="223" t="s">
        <v>493</v>
      </c>
      <c r="X24" s="223" t="s">
        <v>493</v>
      </c>
      <c r="Y24" s="223" t="s">
        <v>493</v>
      </c>
      <c r="Z24" s="223" t="s">
        <v>493</v>
      </c>
      <c r="AA24" s="223" t="s">
        <v>493</v>
      </c>
      <c r="AB24" s="223" t="s">
        <v>493</v>
      </c>
      <c r="AC24" s="223" t="s">
        <v>493</v>
      </c>
      <c r="AD24" s="223" t="s">
        <v>493</v>
      </c>
      <c r="AE24" s="223" t="s">
        <v>493</v>
      </c>
      <c r="AF24" s="223" t="s">
        <v>493</v>
      </c>
      <c r="AG24" s="223" t="s">
        <v>493</v>
      </c>
      <c r="AH24" s="223" t="s">
        <v>493</v>
      </c>
      <c r="AI24" s="223" t="s">
        <v>493</v>
      </c>
      <c r="AJ24" s="223">
        <f>C24</f>
        <v>1.6526313743511101</v>
      </c>
      <c r="AK24" s="223">
        <v>0</v>
      </c>
      <c r="AL24" s="135"/>
    </row>
    <row r="25" spans="1:40" ht="24" customHeight="1" x14ac:dyDescent="0.25">
      <c r="A25" s="48" t="s">
        <v>177</v>
      </c>
      <c r="B25" s="31" t="s">
        <v>176</v>
      </c>
      <c r="C25" s="224" t="s">
        <v>493</v>
      </c>
      <c r="D25" s="224" t="s">
        <v>493</v>
      </c>
      <c r="E25" s="224" t="s">
        <v>493</v>
      </c>
      <c r="F25" s="224" t="s">
        <v>493</v>
      </c>
      <c r="G25" s="224" t="s">
        <v>493</v>
      </c>
      <c r="H25" s="224" t="s">
        <v>493</v>
      </c>
      <c r="I25" s="224" t="s">
        <v>493</v>
      </c>
      <c r="J25" s="224" t="s">
        <v>493</v>
      </c>
      <c r="K25" s="224" t="s">
        <v>493</v>
      </c>
      <c r="L25" s="224" t="s">
        <v>493</v>
      </c>
      <c r="M25" s="224" t="s">
        <v>493</v>
      </c>
      <c r="N25" s="224" t="s">
        <v>493</v>
      </c>
      <c r="O25" s="224" t="s">
        <v>493</v>
      </c>
      <c r="P25" s="224" t="s">
        <v>493</v>
      </c>
      <c r="Q25" s="224" t="s">
        <v>493</v>
      </c>
      <c r="R25" s="224" t="s">
        <v>493</v>
      </c>
      <c r="S25" s="224" t="s">
        <v>493</v>
      </c>
      <c r="T25" s="224" t="s">
        <v>493</v>
      </c>
      <c r="U25" s="224" t="s">
        <v>493</v>
      </c>
      <c r="V25" s="224" t="s">
        <v>493</v>
      </c>
      <c r="W25" s="224" t="s">
        <v>493</v>
      </c>
      <c r="X25" s="224" t="s">
        <v>493</v>
      </c>
      <c r="Y25" s="224" t="s">
        <v>493</v>
      </c>
      <c r="Z25" s="224" t="s">
        <v>493</v>
      </c>
      <c r="AA25" s="224" t="s">
        <v>493</v>
      </c>
      <c r="AB25" s="224" t="s">
        <v>493</v>
      </c>
      <c r="AC25" s="224" t="s">
        <v>493</v>
      </c>
      <c r="AD25" s="224" t="s">
        <v>493</v>
      </c>
      <c r="AE25" s="224" t="s">
        <v>493</v>
      </c>
      <c r="AF25" s="224" t="s">
        <v>493</v>
      </c>
      <c r="AG25" s="224" t="s">
        <v>493</v>
      </c>
      <c r="AH25" s="224" t="s">
        <v>493</v>
      </c>
      <c r="AI25" s="224" t="s">
        <v>493</v>
      </c>
      <c r="AJ25" s="224" t="s">
        <v>493</v>
      </c>
      <c r="AK25" s="224" t="s">
        <v>493</v>
      </c>
    </row>
    <row r="26" spans="1:40" x14ac:dyDescent="0.25">
      <c r="A26" s="48" t="s">
        <v>175</v>
      </c>
      <c r="B26" s="31" t="s">
        <v>174</v>
      </c>
      <c r="C26" s="224" t="s">
        <v>493</v>
      </c>
      <c r="D26" s="224" t="s">
        <v>493</v>
      </c>
      <c r="E26" s="224" t="s">
        <v>493</v>
      </c>
      <c r="F26" s="224" t="s">
        <v>493</v>
      </c>
      <c r="G26" s="224" t="s">
        <v>493</v>
      </c>
      <c r="H26" s="224" t="s">
        <v>493</v>
      </c>
      <c r="I26" s="224" t="s">
        <v>493</v>
      </c>
      <c r="J26" s="224" t="s">
        <v>493</v>
      </c>
      <c r="K26" s="224" t="s">
        <v>493</v>
      </c>
      <c r="L26" s="224" t="s">
        <v>493</v>
      </c>
      <c r="M26" s="224" t="s">
        <v>493</v>
      </c>
      <c r="N26" s="224" t="s">
        <v>493</v>
      </c>
      <c r="O26" s="224" t="s">
        <v>493</v>
      </c>
      <c r="P26" s="224" t="s">
        <v>493</v>
      </c>
      <c r="Q26" s="224" t="s">
        <v>493</v>
      </c>
      <c r="R26" s="224" t="s">
        <v>493</v>
      </c>
      <c r="S26" s="224" t="s">
        <v>493</v>
      </c>
      <c r="T26" s="224" t="s">
        <v>493</v>
      </c>
      <c r="U26" s="224" t="s">
        <v>493</v>
      </c>
      <c r="V26" s="224" t="s">
        <v>493</v>
      </c>
      <c r="W26" s="224" t="s">
        <v>493</v>
      </c>
      <c r="X26" s="224" t="s">
        <v>493</v>
      </c>
      <c r="Y26" s="224" t="s">
        <v>493</v>
      </c>
      <c r="Z26" s="224" t="s">
        <v>493</v>
      </c>
      <c r="AA26" s="224" t="s">
        <v>493</v>
      </c>
      <c r="AB26" s="224" t="s">
        <v>493</v>
      </c>
      <c r="AC26" s="224" t="s">
        <v>493</v>
      </c>
      <c r="AD26" s="224" t="s">
        <v>493</v>
      </c>
      <c r="AE26" s="224" t="s">
        <v>493</v>
      </c>
      <c r="AF26" s="224" t="s">
        <v>493</v>
      </c>
      <c r="AG26" s="224" t="s">
        <v>493</v>
      </c>
      <c r="AH26" s="224" t="s">
        <v>493</v>
      </c>
      <c r="AI26" s="224" t="s">
        <v>493</v>
      </c>
      <c r="AJ26" s="224" t="s">
        <v>493</v>
      </c>
      <c r="AK26" s="224" t="s">
        <v>493</v>
      </c>
    </row>
    <row r="27" spans="1:40" ht="31.5" x14ac:dyDescent="0.25">
      <c r="A27" s="48" t="s">
        <v>173</v>
      </c>
      <c r="B27" s="31" t="s">
        <v>388</v>
      </c>
      <c r="C27" s="223">
        <f>C24</f>
        <v>1.6526313743511101</v>
      </c>
      <c r="D27" s="224" t="str">
        <f t="shared" ref="D27:AK27" si="0">D24</f>
        <v>нд</v>
      </c>
      <c r="E27" s="224" t="str">
        <f t="shared" si="0"/>
        <v>нд</v>
      </c>
      <c r="F27" s="223">
        <f t="shared" si="0"/>
        <v>1.6526313743511101</v>
      </c>
      <c r="G27" s="224" t="str">
        <f t="shared" si="0"/>
        <v>нд</v>
      </c>
      <c r="H27" s="223">
        <v>0</v>
      </c>
      <c r="I27" s="224" t="str">
        <f t="shared" si="0"/>
        <v>нд</v>
      </c>
      <c r="J27" s="223">
        <v>0</v>
      </c>
      <c r="K27" s="224" t="str">
        <f t="shared" si="0"/>
        <v>нд</v>
      </c>
      <c r="L27" s="223">
        <f t="shared" si="0"/>
        <v>1.6526313743511101</v>
      </c>
      <c r="M27" s="223" t="s">
        <v>510</v>
      </c>
      <c r="N27" s="224" t="str">
        <f t="shared" si="0"/>
        <v>нд</v>
      </c>
      <c r="O27" s="224" t="str">
        <f t="shared" si="0"/>
        <v>нд</v>
      </c>
      <c r="P27" s="224" t="str">
        <f t="shared" si="0"/>
        <v>нд</v>
      </c>
      <c r="Q27" s="224" t="str">
        <f t="shared" si="0"/>
        <v>нд</v>
      </c>
      <c r="R27" s="224" t="str">
        <f t="shared" si="0"/>
        <v>нд</v>
      </c>
      <c r="S27" s="224" t="str">
        <f t="shared" si="0"/>
        <v>нд</v>
      </c>
      <c r="T27" s="224" t="str">
        <f t="shared" si="0"/>
        <v>нд</v>
      </c>
      <c r="U27" s="224" t="str">
        <f t="shared" si="0"/>
        <v>нд</v>
      </c>
      <c r="V27" s="224" t="str">
        <f t="shared" si="0"/>
        <v>нд</v>
      </c>
      <c r="W27" s="224" t="str">
        <f t="shared" si="0"/>
        <v>нд</v>
      </c>
      <c r="X27" s="224" t="str">
        <f t="shared" si="0"/>
        <v>нд</v>
      </c>
      <c r="Y27" s="224" t="str">
        <f t="shared" si="0"/>
        <v>нд</v>
      </c>
      <c r="Z27" s="224" t="str">
        <f t="shared" si="0"/>
        <v>нд</v>
      </c>
      <c r="AA27" s="224" t="str">
        <f t="shared" si="0"/>
        <v>нд</v>
      </c>
      <c r="AB27" s="224" t="str">
        <f t="shared" si="0"/>
        <v>нд</v>
      </c>
      <c r="AC27" s="224" t="str">
        <f t="shared" si="0"/>
        <v>нд</v>
      </c>
      <c r="AD27" s="224" t="str">
        <f t="shared" si="0"/>
        <v>нд</v>
      </c>
      <c r="AE27" s="224" t="str">
        <f t="shared" si="0"/>
        <v>нд</v>
      </c>
      <c r="AF27" s="224" t="str">
        <f t="shared" si="0"/>
        <v>нд</v>
      </c>
      <c r="AG27" s="224" t="str">
        <f t="shared" si="0"/>
        <v>нд</v>
      </c>
      <c r="AH27" s="224" t="str">
        <f t="shared" si="0"/>
        <v>нд</v>
      </c>
      <c r="AI27" s="224" t="str">
        <f t="shared" si="0"/>
        <v>нд</v>
      </c>
      <c r="AJ27" s="223">
        <f t="shared" si="0"/>
        <v>1.6526313743511101</v>
      </c>
      <c r="AK27" s="223">
        <v>0</v>
      </c>
    </row>
    <row r="28" spans="1:40" x14ac:dyDescent="0.25">
      <c r="A28" s="48" t="s">
        <v>172</v>
      </c>
      <c r="B28" s="31" t="s">
        <v>171</v>
      </c>
      <c r="C28" s="224" t="s">
        <v>493</v>
      </c>
      <c r="D28" s="224" t="s">
        <v>493</v>
      </c>
      <c r="E28" s="224" t="s">
        <v>493</v>
      </c>
      <c r="F28" s="224" t="s">
        <v>493</v>
      </c>
      <c r="G28" s="224" t="s">
        <v>493</v>
      </c>
      <c r="H28" s="224" t="s">
        <v>493</v>
      </c>
      <c r="I28" s="224" t="s">
        <v>493</v>
      </c>
      <c r="J28" s="224" t="s">
        <v>493</v>
      </c>
      <c r="K28" s="224" t="s">
        <v>493</v>
      </c>
      <c r="L28" s="224" t="s">
        <v>493</v>
      </c>
      <c r="M28" s="224" t="s">
        <v>493</v>
      </c>
      <c r="N28" s="224" t="s">
        <v>493</v>
      </c>
      <c r="O28" s="224" t="s">
        <v>493</v>
      </c>
      <c r="P28" s="224" t="s">
        <v>493</v>
      </c>
      <c r="Q28" s="224" t="s">
        <v>493</v>
      </c>
      <c r="R28" s="224" t="s">
        <v>493</v>
      </c>
      <c r="S28" s="224" t="s">
        <v>493</v>
      </c>
      <c r="T28" s="224" t="s">
        <v>493</v>
      </c>
      <c r="U28" s="224" t="s">
        <v>493</v>
      </c>
      <c r="V28" s="224" t="s">
        <v>493</v>
      </c>
      <c r="W28" s="224" t="s">
        <v>493</v>
      </c>
      <c r="X28" s="224" t="s">
        <v>493</v>
      </c>
      <c r="Y28" s="224" t="s">
        <v>493</v>
      </c>
      <c r="Z28" s="224" t="s">
        <v>493</v>
      </c>
      <c r="AA28" s="224" t="s">
        <v>493</v>
      </c>
      <c r="AB28" s="224" t="s">
        <v>493</v>
      </c>
      <c r="AC28" s="224" t="s">
        <v>493</v>
      </c>
      <c r="AD28" s="224" t="s">
        <v>493</v>
      </c>
      <c r="AE28" s="224" t="s">
        <v>493</v>
      </c>
      <c r="AF28" s="224" t="s">
        <v>493</v>
      </c>
      <c r="AG28" s="224" t="s">
        <v>493</v>
      </c>
      <c r="AH28" s="224" t="s">
        <v>493</v>
      </c>
      <c r="AI28" s="224" t="s">
        <v>493</v>
      </c>
      <c r="AJ28" s="224" t="s">
        <v>493</v>
      </c>
      <c r="AK28" s="224" t="s">
        <v>493</v>
      </c>
    </row>
    <row r="29" spans="1:40" x14ac:dyDescent="0.25">
      <c r="A29" s="48" t="s">
        <v>170</v>
      </c>
      <c r="B29" s="52" t="s">
        <v>169</v>
      </c>
      <c r="C29" s="224" t="s">
        <v>493</v>
      </c>
      <c r="D29" s="224" t="s">
        <v>493</v>
      </c>
      <c r="E29" s="224" t="s">
        <v>493</v>
      </c>
      <c r="F29" s="224" t="s">
        <v>493</v>
      </c>
      <c r="G29" s="224" t="s">
        <v>493</v>
      </c>
      <c r="H29" s="224" t="s">
        <v>493</v>
      </c>
      <c r="I29" s="224" t="s">
        <v>493</v>
      </c>
      <c r="J29" s="224" t="s">
        <v>493</v>
      </c>
      <c r="K29" s="224" t="s">
        <v>493</v>
      </c>
      <c r="L29" s="224" t="s">
        <v>493</v>
      </c>
      <c r="M29" s="224" t="s">
        <v>493</v>
      </c>
      <c r="N29" s="224" t="s">
        <v>493</v>
      </c>
      <c r="O29" s="224" t="s">
        <v>493</v>
      </c>
      <c r="P29" s="224" t="s">
        <v>493</v>
      </c>
      <c r="Q29" s="224" t="s">
        <v>493</v>
      </c>
      <c r="R29" s="224" t="s">
        <v>493</v>
      </c>
      <c r="S29" s="224" t="s">
        <v>493</v>
      </c>
      <c r="T29" s="224" t="s">
        <v>493</v>
      </c>
      <c r="U29" s="224" t="s">
        <v>493</v>
      </c>
      <c r="V29" s="224" t="s">
        <v>493</v>
      </c>
      <c r="W29" s="224" t="s">
        <v>493</v>
      </c>
      <c r="X29" s="224" t="s">
        <v>493</v>
      </c>
      <c r="Y29" s="224" t="s">
        <v>493</v>
      </c>
      <c r="Z29" s="224" t="s">
        <v>493</v>
      </c>
      <c r="AA29" s="224" t="s">
        <v>493</v>
      </c>
      <c r="AB29" s="224" t="s">
        <v>493</v>
      </c>
      <c r="AC29" s="224" t="s">
        <v>493</v>
      </c>
      <c r="AD29" s="224" t="s">
        <v>493</v>
      </c>
      <c r="AE29" s="224" t="s">
        <v>493</v>
      </c>
      <c r="AF29" s="224" t="s">
        <v>493</v>
      </c>
      <c r="AG29" s="224" t="s">
        <v>493</v>
      </c>
      <c r="AH29" s="224" t="s">
        <v>493</v>
      </c>
      <c r="AI29" s="224" t="s">
        <v>493</v>
      </c>
      <c r="AJ29" s="224" t="s">
        <v>493</v>
      </c>
      <c r="AK29" s="224" t="s">
        <v>493</v>
      </c>
    </row>
    <row r="30" spans="1:40" ht="47.25" x14ac:dyDescent="0.25">
      <c r="A30" s="51" t="s">
        <v>60</v>
      </c>
      <c r="B30" s="50" t="s">
        <v>168</v>
      </c>
      <c r="C30" s="223">
        <f>C31+C32+C34</f>
        <v>1.3771928119592554</v>
      </c>
      <c r="D30" s="224" t="str">
        <f t="shared" ref="D30" si="1">D27</f>
        <v>нд</v>
      </c>
      <c r="E30" s="224" t="s">
        <v>493</v>
      </c>
      <c r="F30" s="223">
        <f>F31+F32+F34</f>
        <v>1.3771928119592554</v>
      </c>
      <c r="G30" s="224" t="s">
        <v>493</v>
      </c>
      <c r="H30" s="223">
        <v>0</v>
      </c>
      <c r="I30" s="224" t="s">
        <v>493</v>
      </c>
      <c r="J30" s="223">
        <v>0</v>
      </c>
      <c r="K30" s="224" t="s">
        <v>493</v>
      </c>
      <c r="L30" s="223">
        <f>L31+L32+L34</f>
        <v>1.3771928119592554</v>
      </c>
      <c r="M30" s="223" t="s">
        <v>510</v>
      </c>
      <c r="N30" s="224" t="s">
        <v>493</v>
      </c>
      <c r="O30" s="224" t="s">
        <v>493</v>
      </c>
      <c r="P30" s="224" t="s">
        <v>493</v>
      </c>
      <c r="Q30" s="224" t="s">
        <v>493</v>
      </c>
      <c r="R30" s="224" t="s">
        <v>493</v>
      </c>
      <c r="S30" s="224" t="s">
        <v>493</v>
      </c>
      <c r="T30" s="224" t="s">
        <v>493</v>
      </c>
      <c r="U30" s="224" t="s">
        <v>493</v>
      </c>
      <c r="V30" s="224" t="s">
        <v>493</v>
      </c>
      <c r="W30" s="224" t="s">
        <v>493</v>
      </c>
      <c r="X30" s="224" t="s">
        <v>493</v>
      </c>
      <c r="Y30" s="224" t="s">
        <v>493</v>
      </c>
      <c r="Z30" s="224" t="s">
        <v>493</v>
      </c>
      <c r="AA30" s="224" t="s">
        <v>493</v>
      </c>
      <c r="AB30" s="224" t="s">
        <v>493</v>
      </c>
      <c r="AC30" s="224" t="s">
        <v>493</v>
      </c>
      <c r="AD30" s="224" t="s">
        <v>493</v>
      </c>
      <c r="AE30" s="224" t="s">
        <v>493</v>
      </c>
      <c r="AF30" s="224" t="s">
        <v>493</v>
      </c>
      <c r="AG30" s="224" t="s">
        <v>493</v>
      </c>
      <c r="AH30" s="224" t="s">
        <v>493</v>
      </c>
      <c r="AI30" s="224" t="s">
        <v>493</v>
      </c>
      <c r="AJ30" s="223">
        <f>AJ31+AJ32+AJ34</f>
        <v>1.3771928119592554</v>
      </c>
      <c r="AK30" s="223">
        <v>0</v>
      </c>
    </row>
    <row r="31" spans="1:40" x14ac:dyDescent="0.25">
      <c r="A31" s="51" t="s">
        <v>167</v>
      </c>
      <c r="B31" s="31" t="s">
        <v>166</v>
      </c>
      <c r="C31" s="223">
        <v>0.13005099725981945</v>
      </c>
      <c r="D31" s="224" t="str">
        <f t="shared" ref="D31" si="2">D28</f>
        <v>нд</v>
      </c>
      <c r="E31" s="224" t="s">
        <v>493</v>
      </c>
      <c r="F31" s="223">
        <f>C31</f>
        <v>0.13005099725981945</v>
      </c>
      <c r="G31" s="224" t="s">
        <v>493</v>
      </c>
      <c r="H31" s="223">
        <v>0</v>
      </c>
      <c r="I31" s="224" t="s">
        <v>493</v>
      </c>
      <c r="J31" s="223">
        <v>0</v>
      </c>
      <c r="K31" s="224" t="s">
        <v>493</v>
      </c>
      <c r="L31" s="223">
        <f>F31</f>
        <v>0.13005099725981945</v>
      </c>
      <c r="M31" s="223" t="s">
        <v>510</v>
      </c>
      <c r="N31" s="224" t="s">
        <v>493</v>
      </c>
      <c r="O31" s="224" t="s">
        <v>493</v>
      </c>
      <c r="P31" s="224" t="s">
        <v>493</v>
      </c>
      <c r="Q31" s="224" t="s">
        <v>493</v>
      </c>
      <c r="R31" s="224" t="s">
        <v>493</v>
      </c>
      <c r="S31" s="224" t="s">
        <v>493</v>
      </c>
      <c r="T31" s="224" t="s">
        <v>493</v>
      </c>
      <c r="U31" s="224" t="s">
        <v>493</v>
      </c>
      <c r="V31" s="224" t="s">
        <v>493</v>
      </c>
      <c r="W31" s="224" t="s">
        <v>493</v>
      </c>
      <c r="X31" s="224" t="s">
        <v>493</v>
      </c>
      <c r="Y31" s="224" t="s">
        <v>493</v>
      </c>
      <c r="Z31" s="224" t="s">
        <v>493</v>
      </c>
      <c r="AA31" s="224" t="s">
        <v>493</v>
      </c>
      <c r="AB31" s="224" t="s">
        <v>493</v>
      </c>
      <c r="AC31" s="224" t="s">
        <v>493</v>
      </c>
      <c r="AD31" s="224" t="s">
        <v>493</v>
      </c>
      <c r="AE31" s="224" t="s">
        <v>493</v>
      </c>
      <c r="AF31" s="224" t="s">
        <v>493</v>
      </c>
      <c r="AG31" s="224" t="s">
        <v>493</v>
      </c>
      <c r="AH31" s="224" t="s">
        <v>493</v>
      </c>
      <c r="AI31" s="224" t="s">
        <v>493</v>
      </c>
      <c r="AJ31" s="223">
        <f>L31</f>
        <v>0.13005099725981945</v>
      </c>
      <c r="AK31" s="223">
        <v>0</v>
      </c>
    </row>
    <row r="32" spans="1:40" ht="31.5" x14ac:dyDescent="0.25">
      <c r="A32" s="51" t="s">
        <v>165</v>
      </c>
      <c r="B32" s="31" t="s">
        <v>164</v>
      </c>
      <c r="C32" s="223">
        <v>1.0307036707019828</v>
      </c>
      <c r="D32" s="224" t="str">
        <f t="shared" ref="D32" si="3">D29</f>
        <v>нд</v>
      </c>
      <c r="E32" s="224" t="s">
        <v>493</v>
      </c>
      <c r="F32" s="223">
        <f>C32</f>
        <v>1.0307036707019828</v>
      </c>
      <c r="G32" s="224" t="s">
        <v>493</v>
      </c>
      <c r="H32" s="223">
        <v>0</v>
      </c>
      <c r="I32" s="224" t="s">
        <v>493</v>
      </c>
      <c r="J32" s="223">
        <v>0</v>
      </c>
      <c r="K32" s="224" t="s">
        <v>493</v>
      </c>
      <c r="L32" s="223">
        <f>F32</f>
        <v>1.0307036707019828</v>
      </c>
      <c r="M32" s="223" t="s">
        <v>510</v>
      </c>
      <c r="N32" s="224" t="s">
        <v>493</v>
      </c>
      <c r="O32" s="224" t="s">
        <v>493</v>
      </c>
      <c r="P32" s="224" t="s">
        <v>493</v>
      </c>
      <c r="Q32" s="224" t="s">
        <v>493</v>
      </c>
      <c r="R32" s="224" t="s">
        <v>493</v>
      </c>
      <c r="S32" s="224" t="s">
        <v>493</v>
      </c>
      <c r="T32" s="224" t="s">
        <v>493</v>
      </c>
      <c r="U32" s="224" t="s">
        <v>493</v>
      </c>
      <c r="V32" s="224" t="s">
        <v>493</v>
      </c>
      <c r="W32" s="224" t="s">
        <v>493</v>
      </c>
      <c r="X32" s="224" t="s">
        <v>493</v>
      </c>
      <c r="Y32" s="224" t="s">
        <v>493</v>
      </c>
      <c r="Z32" s="224" t="s">
        <v>493</v>
      </c>
      <c r="AA32" s="224" t="s">
        <v>493</v>
      </c>
      <c r="AB32" s="224" t="s">
        <v>493</v>
      </c>
      <c r="AC32" s="224" t="s">
        <v>493</v>
      </c>
      <c r="AD32" s="224" t="s">
        <v>493</v>
      </c>
      <c r="AE32" s="224" t="s">
        <v>493</v>
      </c>
      <c r="AF32" s="224" t="s">
        <v>493</v>
      </c>
      <c r="AG32" s="224" t="s">
        <v>493</v>
      </c>
      <c r="AH32" s="224" t="s">
        <v>493</v>
      </c>
      <c r="AI32" s="224" t="s">
        <v>493</v>
      </c>
      <c r="AJ32" s="223">
        <f>L32</f>
        <v>1.0307036707019828</v>
      </c>
      <c r="AK32" s="223">
        <v>0</v>
      </c>
    </row>
    <row r="33" spans="1:37" x14ac:dyDescent="0.25">
      <c r="A33" s="51" t="s">
        <v>163</v>
      </c>
      <c r="B33" s="31" t="s">
        <v>162</v>
      </c>
      <c r="C33" s="224" t="s">
        <v>493</v>
      </c>
      <c r="D33" s="224" t="str">
        <f t="shared" ref="D33" si="4">D30</f>
        <v>нд</v>
      </c>
      <c r="E33" s="224" t="s">
        <v>493</v>
      </c>
      <c r="F33" s="224" t="s">
        <v>493</v>
      </c>
      <c r="G33" s="224" t="s">
        <v>493</v>
      </c>
      <c r="H33" s="223">
        <v>0</v>
      </c>
      <c r="I33" s="224" t="s">
        <v>493</v>
      </c>
      <c r="J33" s="223">
        <v>0</v>
      </c>
      <c r="K33" s="224" t="s">
        <v>493</v>
      </c>
      <c r="L33" s="223" t="s">
        <v>493</v>
      </c>
      <c r="M33" s="224" t="s">
        <v>493</v>
      </c>
      <c r="N33" s="224" t="s">
        <v>493</v>
      </c>
      <c r="O33" s="224" t="s">
        <v>493</v>
      </c>
      <c r="P33" s="224" t="s">
        <v>493</v>
      </c>
      <c r="Q33" s="224" t="s">
        <v>493</v>
      </c>
      <c r="R33" s="224" t="s">
        <v>493</v>
      </c>
      <c r="S33" s="224" t="s">
        <v>493</v>
      </c>
      <c r="T33" s="224" t="s">
        <v>493</v>
      </c>
      <c r="U33" s="224" t="s">
        <v>493</v>
      </c>
      <c r="V33" s="224" t="s">
        <v>493</v>
      </c>
      <c r="W33" s="224" t="s">
        <v>493</v>
      </c>
      <c r="X33" s="224" t="s">
        <v>493</v>
      </c>
      <c r="Y33" s="224" t="s">
        <v>493</v>
      </c>
      <c r="Z33" s="224" t="s">
        <v>493</v>
      </c>
      <c r="AA33" s="224" t="s">
        <v>493</v>
      </c>
      <c r="AB33" s="224" t="s">
        <v>493</v>
      </c>
      <c r="AC33" s="224" t="s">
        <v>493</v>
      </c>
      <c r="AD33" s="224" t="s">
        <v>493</v>
      </c>
      <c r="AE33" s="224" t="s">
        <v>493</v>
      </c>
      <c r="AF33" s="224" t="s">
        <v>493</v>
      </c>
      <c r="AG33" s="224" t="s">
        <v>493</v>
      </c>
      <c r="AH33" s="224" t="s">
        <v>493</v>
      </c>
      <c r="AI33" s="224" t="s">
        <v>493</v>
      </c>
      <c r="AJ33" s="223" t="s">
        <v>493</v>
      </c>
      <c r="AK33" s="223">
        <v>0</v>
      </c>
    </row>
    <row r="34" spans="1:37" x14ac:dyDescent="0.25">
      <c r="A34" s="51" t="s">
        <v>161</v>
      </c>
      <c r="B34" s="31" t="s">
        <v>160</v>
      </c>
      <c r="C34" s="223">
        <v>0.21643814399745329</v>
      </c>
      <c r="D34" s="224" t="str">
        <f t="shared" ref="D34" si="5">D31</f>
        <v>нд</v>
      </c>
      <c r="E34" s="224" t="s">
        <v>493</v>
      </c>
      <c r="F34" s="223">
        <f>C34</f>
        <v>0.21643814399745329</v>
      </c>
      <c r="G34" s="224" t="s">
        <v>493</v>
      </c>
      <c r="H34" s="223">
        <v>0</v>
      </c>
      <c r="I34" s="224" t="s">
        <v>493</v>
      </c>
      <c r="J34" s="223">
        <v>0</v>
      </c>
      <c r="K34" s="224" t="s">
        <v>493</v>
      </c>
      <c r="L34" s="223">
        <f>F34</f>
        <v>0.21643814399745329</v>
      </c>
      <c r="M34" s="223" t="s">
        <v>510</v>
      </c>
      <c r="N34" s="224" t="s">
        <v>493</v>
      </c>
      <c r="O34" s="224" t="s">
        <v>493</v>
      </c>
      <c r="P34" s="224" t="s">
        <v>493</v>
      </c>
      <c r="Q34" s="224" t="s">
        <v>493</v>
      </c>
      <c r="R34" s="224" t="s">
        <v>493</v>
      </c>
      <c r="S34" s="224" t="s">
        <v>493</v>
      </c>
      <c r="T34" s="224" t="s">
        <v>493</v>
      </c>
      <c r="U34" s="224" t="s">
        <v>493</v>
      </c>
      <c r="V34" s="224" t="s">
        <v>493</v>
      </c>
      <c r="W34" s="224" t="s">
        <v>493</v>
      </c>
      <c r="X34" s="224" t="s">
        <v>493</v>
      </c>
      <c r="Y34" s="224" t="s">
        <v>493</v>
      </c>
      <c r="Z34" s="224" t="s">
        <v>493</v>
      </c>
      <c r="AA34" s="224" t="s">
        <v>493</v>
      </c>
      <c r="AB34" s="224" t="s">
        <v>493</v>
      </c>
      <c r="AC34" s="224" t="s">
        <v>493</v>
      </c>
      <c r="AD34" s="224" t="s">
        <v>493</v>
      </c>
      <c r="AE34" s="224" t="s">
        <v>493</v>
      </c>
      <c r="AF34" s="224" t="s">
        <v>493</v>
      </c>
      <c r="AG34" s="224" t="s">
        <v>493</v>
      </c>
      <c r="AH34" s="224" t="s">
        <v>493</v>
      </c>
      <c r="AI34" s="224" t="s">
        <v>493</v>
      </c>
      <c r="AJ34" s="223">
        <f>L34</f>
        <v>0.21643814399745329</v>
      </c>
      <c r="AK34" s="223">
        <v>0</v>
      </c>
    </row>
    <row r="35" spans="1:37" ht="31.5" x14ac:dyDescent="0.25">
      <c r="A35" s="51" t="s">
        <v>59</v>
      </c>
      <c r="B35" s="50" t="s">
        <v>159</v>
      </c>
      <c r="C35" s="224"/>
      <c r="D35" s="227"/>
      <c r="E35" s="224"/>
      <c r="F35" s="224"/>
      <c r="G35" s="224"/>
      <c r="H35" s="224"/>
      <c r="I35" s="224"/>
      <c r="J35" s="224"/>
      <c r="K35" s="224"/>
      <c r="L35" s="224"/>
      <c r="M35" s="223"/>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row>
    <row r="36" spans="1:37" ht="31.5" x14ac:dyDescent="0.25">
      <c r="A36" s="48" t="s">
        <v>158</v>
      </c>
      <c r="B36" s="47" t="s">
        <v>157</v>
      </c>
      <c r="C36" s="227" t="s">
        <v>493</v>
      </c>
      <c r="D36" s="227" t="s">
        <v>493</v>
      </c>
      <c r="E36" s="224" t="s">
        <v>493</v>
      </c>
      <c r="F36" s="227" t="s">
        <v>493</v>
      </c>
      <c r="G36" s="224" t="s">
        <v>493</v>
      </c>
      <c r="H36" s="224" t="s">
        <v>493</v>
      </c>
      <c r="I36" s="224" t="s">
        <v>493</v>
      </c>
      <c r="J36" s="224" t="s">
        <v>493</v>
      </c>
      <c r="K36" s="224" t="s">
        <v>493</v>
      </c>
      <c r="L36" s="224" t="s">
        <v>493</v>
      </c>
      <c r="M36" s="224" t="s">
        <v>493</v>
      </c>
      <c r="N36" s="224" t="s">
        <v>493</v>
      </c>
      <c r="O36" s="224" t="s">
        <v>493</v>
      </c>
      <c r="P36" s="224" t="s">
        <v>493</v>
      </c>
      <c r="Q36" s="224" t="s">
        <v>493</v>
      </c>
      <c r="R36" s="224" t="s">
        <v>493</v>
      </c>
      <c r="S36" s="224" t="s">
        <v>493</v>
      </c>
      <c r="T36" s="224" t="s">
        <v>493</v>
      </c>
      <c r="U36" s="224" t="s">
        <v>493</v>
      </c>
      <c r="V36" s="224" t="s">
        <v>493</v>
      </c>
      <c r="W36" s="224" t="s">
        <v>493</v>
      </c>
      <c r="X36" s="224" t="s">
        <v>493</v>
      </c>
      <c r="Y36" s="224" t="s">
        <v>493</v>
      </c>
      <c r="Z36" s="224" t="s">
        <v>493</v>
      </c>
      <c r="AA36" s="224" t="s">
        <v>493</v>
      </c>
      <c r="AB36" s="224" t="s">
        <v>493</v>
      </c>
      <c r="AC36" s="224" t="s">
        <v>493</v>
      </c>
      <c r="AD36" s="224" t="s">
        <v>493</v>
      </c>
      <c r="AE36" s="224" t="s">
        <v>493</v>
      </c>
      <c r="AF36" s="224" t="s">
        <v>493</v>
      </c>
      <c r="AG36" s="224" t="s">
        <v>493</v>
      </c>
      <c r="AH36" s="224" t="s">
        <v>493</v>
      </c>
      <c r="AI36" s="224" t="s">
        <v>493</v>
      </c>
      <c r="AJ36" s="224" t="s">
        <v>493</v>
      </c>
      <c r="AK36" s="224" t="s">
        <v>493</v>
      </c>
    </row>
    <row r="37" spans="1:37" x14ac:dyDescent="0.25">
      <c r="A37" s="48" t="s">
        <v>156</v>
      </c>
      <c r="B37" s="47" t="s">
        <v>146</v>
      </c>
      <c r="C37" s="227" t="s">
        <v>493</v>
      </c>
      <c r="D37" s="227" t="s">
        <v>493</v>
      </c>
      <c r="E37" s="224" t="s">
        <v>493</v>
      </c>
      <c r="F37" s="227" t="s">
        <v>493</v>
      </c>
      <c r="G37" s="224" t="s">
        <v>493</v>
      </c>
      <c r="H37" s="224" t="s">
        <v>493</v>
      </c>
      <c r="I37" s="224" t="s">
        <v>493</v>
      </c>
      <c r="J37" s="224" t="s">
        <v>493</v>
      </c>
      <c r="K37" s="224" t="s">
        <v>493</v>
      </c>
      <c r="L37" s="224" t="s">
        <v>493</v>
      </c>
      <c r="M37" s="224" t="s">
        <v>493</v>
      </c>
      <c r="N37" s="224" t="s">
        <v>493</v>
      </c>
      <c r="O37" s="224" t="s">
        <v>493</v>
      </c>
      <c r="P37" s="224" t="s">
        <v>493</v>
      </c>
      <c r="Q37" s="224" t="s">
        <v>493</v>
      </c>
      <c r="R37" s="224" t="s">
        <v>493</v>
      </c>
      <c r="S37" s="224" t="s">
        <v>493</v>
      </c>
      <c r="T37" s="224" t="s">
        <v>493</v>
      </c>
      <c r="U37" s="224" t="s">
        <v>493</v>
      </c>
      <c r="V37" s="224" t="s">
        <v>493</v>
      </c>
      <c r="W37" s="224" t="s">
        <v>493</v>
      </c>
      <c r="X37" s="224" t="s">
        <v>493</v>
      </c>
      <c r="Y37" s="224" t="s">
        <v>493</v>
      </c>
      <c r="Z37" s="224" t="s">
        <v>493</v>
      </c>
      <c r="AA37" s="224" t="s">
        <v>493</v>
      </c>
      <c r="AB37" s="224" t="s">
        <v>493</v>
      </c>
      <c r="AC37" s="224" t="s">
        <v>493</v>
      </c>
      <c r="AD37" s="224" t="s">
        <v>493</v>
      </c>
      <c r="AE37" s="224" t="s">
        <v>493</v>
      </c>
      <c r="AF37" s="224" t="s">
        <v>493</v>
      </c>
      <c r="AG37" s="224" t="s">
        <v>493</v>
      </c>
      <c r="AH37" s="224" t="s">
        <v>493</v>
      </c>
      <c r="AI37" s="224" t="s">
        <v>493</v>
      </c>
      <c r="AJ37" s="224" t="s">
        <v>493</v>
      </c>
      <c r="AK37" s="224" t="s">
        <v>493</v>
      </c>
    </row>
    <row r="38" spans="1:37" x14ac:dyDescent="0.25">
      <c r="A38" s="48" t="s">
        <v>155</v>
      </c>
      <c r="B38" s="47" t="s">
        <v>144</v>
      </c>
      <c r="C38" s="227" t="s">
        <v>493</v>
      </c>
      <c r="D38" s="227" t="s">
        <v>493</v>
      </c>
      <c r="E38" s="224" t="s">
        <v>493</v>
      </c>
      <c r="F38" s="227" t="s">
        <v>493</v>
      </c>
      <c r="G38" s="224" t="s">
        <v>493</v>
      </c>
      <c r="H38" s="224" t="s">
        <v>493</v>
      </c>
      <c r="I38" s="224" t="s">
        <v>493</v>
      </c>
      <c r="J38" s="224" t="s">
        <v>493</v>
      </c>
      <c r="K38" s="224" t="s">
        <v>493</v>
      </c>
      <c r="L38" s="224" t="s">
        <v>493</v>
      </c>
      <c r="M38" s="224" t="s">
        <v>493</v>
      </c>
      <c r="N38" s="224" t="s">
        <v>493</v>
      </c>
      <c r="O38" s="224" t="s">
        <v>493</v>
      </c>
      <c r="P38" s="224" t="s">
        <v>493</v>
      </c>
      <c r="Q38" s="224" t="s">
        <v>493</v>
      </c>
      <c r="R38" s="224" t="s">
        <v>493</v>
      </c>
      <c r="S38" s="224" t="s">
        <v>493</v>
      </c>
      <c r="T38" s="224" t="s">
        <v>493</v>
      </c>
      <c r="U38" s="224" t="s">
        <v>493</v>
      </c>
      <c r="V38" s="224" t="s">
        <v>493</v>
      </c>
      <c r="W38" s="224" t="s">
        <v>493</v>
      </c>
      <c r="X38" s="224" t="s">
        <v>493</v>
      </c>
      <c r="Y38" s="224" t="s">
        <v>493</v>
      </c>
      <c r="Z38" s="224" t="s">
        <v>493</v>
      </c>
      <c r="AA38" s="224" t="s">
        <v>493</v>
      </c>
      <c r="AB38" s="224" t="s">
        <v>493</v>
      </c>
      <c r="AC38" s="224" t="s">
        <v>493</v>
      </c>
      <c r="AD38" s="224" t="s">
        <v>493</v>
      </c>
      <c r="AE38" s="224" t="s">
        <v>493</v>
      </c>
      <c r="AF38" s="224" t="s">
        <v>493</v>
      </c>
      <c r="AG38" s="224" t="s">
        <v>493</v>
      </c>
      <c r="AH38" s="224" t="s">
        <v>493</v>
      </c>
      <c r="AI38" s="224" t="s">
        <v>493</v>
      </c>
      <c r="AJ38" s="224" t="s">
        <v>493</v>
      </c>
      <c r="AK38" s="224" t="s">
        <v>493</v>
      </c>
    </row>
    <row r="39" spans="1:37" ht="31.5" x14ac:dyDescent="0.25">
      <c r="A39" s="48" t="s">
        <v>154</v>
      </c>
      <c r="B39" s="31" t="s">
        <v>142</v>
      </c>
      <c r="C39" s="227" t="s">
        <v>493</v>
      </c>
      <c r="D39" s="227" t="s">
        <v>493</v>
      </c>
      <c r="E39" s="224" t="s">
        <v>493</v>
      </c>
      <c r="F39" s="227" t="s">
        <v>493</v>
      </c>
      <c r="G39" s="224" t="s">
        <v>493</v>
      </c>
      <c r="H39" s="224" t="s">
        <v>493</v>
      </c>
      <c r="I39" s="224" t="s">
        <v>493</v>
      </c>
      <c r="J39" s="224" t="s">
        <v>493</v>
      </c>
      <c r="K39" s="224" t="s">
        <v>493</v>
      </c>
      <c r="L39" s="224" t="s">
        <v>493</v>
      </c>
      <c r="M39" s="224" t="s">
        <v>493</v>
      </c>
      <c r="N39" s="224" t="s">
        <v>493</v>
      </c>
      <c r="O39" s="224" t="s">
        <v>493</v>
      </c>
      <c r="P39" s="224" t="s">
        <v>493</v>
      </c>
      <c r="Q39" s="224" t="s">
        <v>493</v>
      </c>
      <c r="R39" s="224" t="s">
        <v>493</v>
      </c>
      <c r="S39" s="224" t="s">
        <v>493</v>
      </c>
      <c r="T39" s="224" t="s">
        <v>493</v>
      </c>
      <c r="U39" s="224" t="s">
        <v>493</v>
      </c>
      <c r="V39" s="224" t="s">
        <v>493</v>
      </c>
      <c r="W39" s="224" t="s">
        <v>493</v>
      </c>
      <c r="X39" s="224" t="s">
        <v>493</v>
      </c>
      <c r="Y39" s="224" t="s">
        <v>493</v>
      </c>
      <c r="Z39" s="224" t="s">
        <v>493</v>
      </c>
      <c r="AA39" s="224" t="s">
        <v>493</v>
      </c>
      <c r="AB39" s="224" t="s">
        <v>493</v>
      </c>
      <c r="AC39" s="224" t="s">
        <v>493</v>
      </c>
      <c r="AD39" s="224" t="s">
        <v>493</v>
      </c>
      <c r="AE39" s="224" t="s">
        <v>493</v>
      </c>
      <c r="AF39" s="224" t="s">
        <v>493</v>
      </c>
      <c r="AG39" s="224" t="s">
        <v>493</v>
      </c>
      <c r="AH39" s="224" t="s">
        <v>493</v>
      </c>
      <c r="AI39" s="224" t="s">
        <v>493</v>
      </c>
      <c r="AJ39" s="224" t="s">
        <v>493</v>
      </c>
      <c r="AK39" s="224" t="s">
        <v>493</v>
      </c>
    </row>
    <row r="40" spans="1:37" ht="31.5" x14ac:dyDescent="0.25">
      <c r="A40" s="48" t="s">
        <v>153</v>
      </c>
      <c r="B40" s="31" t="s">
        <v>140</v>
      </c>
      <c r="C40" s="227" t="s">
        <v>493</v>
      </c>
      <c r="D40" s="227" t="s">
        <v>493</v>
      </c>
      <c r="E40" s="224" t="s">
        <v>493</v>
      </c>
      <c r="F40" s="227" t="s">
        <v>493</v>
      </c>
      <c r="G40" s="224" t="s">
        <v>493</v>
      </c>
      <c r="H40" s="224" t="s">
        <v>493</v>
      </c>
      <c r="I40" s="224" t="s">
        <v>493</v>
      </c>
      <c r="J40" s="224" t="s">
        <v>493</v>
      </c>
      <c r="K40" s="224" t="s">
        <v>493</v>
      </c>
      <c r="L40" s="224" t="s">
        <v>493</v>
      </c>
      <c r="M40" s="224" t="s">
        <v>493</v>
      </c>
      <c r="N40" s="224" t="s">
        <v>493</v>
      </c>
      <c r="O40" s="224" t="s">
        <v>493</v>
      </c>
      <c r="P40" s="224" t="s">
        <v>493</v>
      </c>
      <c r="Q40" s="224" t="s">
        <v>493</v>
      </c>
      <c r="R40" s="224" t="s">
        <v>493</v>
      </c>
      <c r="S40" s="224" t="s">
        <v>493</v>
      </c>
      <c r="T40" s="224" t="s">
        <v>493</v>
      </c>
      <c r="U40" s="224" t="s">
        <v>493</v>
      </c>
      <c r="V40" s="224" t="s">
        <v>493</v>
      </c>
      <c r="W40" s="224" t="s">
        <v>493</v>
      </c>
      <c r="X40" s="224" t="s">
        <v>493</v>
      </c>
      <c r="Y40" s="224" t="s">
        <v>493</v>
      </c>
      <c r="Z40" s="224" t="s">
        <v>493</v>
      </c>
      <c r="AA40" s="224" t="s">
        <v>493</v>
      </c>
      <c r="AB40" s="224" t="s">
        <v>493</v>
      </c>
      <c r="AC40" s="224" t="s">
        <v>493</v>
      </c>
      <c r="AD40" s="224" t="s">
        <v>493</v>
      </c>
      <c r="AE40" s="224" t="s">
        <v>493</v>
      </c>
      <c r="AF40" s="224" t="s">
        <v>493</v>
      </c>
      <c r="AG40" s="224" t="s">
        <v>493</v>
      </c>
      <c r="AH40" s="224" t="s">
        <v>493</v>
      </c>
      <c r="AI40" s="224" t="s">
        <v>493</v>
      </c>
      <c r="AJ40" s="224" t="s">
        <v>493</v>
      </c>
      <c r="AK40" s="224" t="s">
        <v>493</v>
      </c>
    </row>
    <row r="41" spans="1:37" x14ac:dyDescent="0.25">
      <c r="A41" s="48" t="s">
        <v>152</v>
      </c>
      <c r="B41" s="31" t="s">
        <v>138</v>
      </c>
      <c r="C41" s="224">
        <v>0.125</v>
      </c>
      <c r="D41" s="227" t="s">
        <v>493</v>
      </c>
      <c r="E41" s="224" t="s">
        <v>493</v>
      </c>
      <c r="F41" s="224">
        <f>C41</f>
        <v>0.125</v>
      </c>
      <c r="G41" s="224" t="s">
        <v>493</v>
      </c>
      <c r="H41" s="224" t="s">
        <v>493</v>
      </c>
      <c r="I41" s="224" t="s">
        <v>493</v>
      </c>
      <c r="J41" s="224" t="s">
        <v>493</v>
      </c>
      <c r="K41" s="224" t="s">
        <v>493</v>
      </c>
      <c r="L41" s="224">
        <f>F41</f>
        <v>0.125</v>
      </c>
      <c r="M41" s="223" t="s">
        <v>510</v>
      </c>
      <c r="N41" s="224" t="s">
        <v>493</v>
      </c>
      <c r="O41" s="224" t="s">
        <v>493</v>
      </c>
      <c r="P41" s="224" t="s">
        <v>493</v>
      </c>
      <c r="Q41" s="224" t="s">
        <v>493</v>
      </c>
      <c r="R41" s="224" t="s">
        <v>493</v>
      </c>
      <c r="S41" s="224" t="s">
        <v>493</v>
      </c>
      <c r="T41" s="224" t="s">
        <v>493</v>
      </c>
      <c r="U41" s="224" t="s">
        <v>493</v>
      </c>
      <c r="V41" s="224" t="s">
        <v>493</v>
      </c>
      <c r="W41" s="224" t="s">
        <v>493</v>
      </c>
      <c r="X41" s="224" t="s">
        <v>493</v>
      </c>
      <c r="Y41" s="224" t="s">
        <v>493</v>
      </c>
      <c r="Z41" s="224" t="s">
        <v>493</v>
      </c>
      <c r="AA41" s="224" t="s">
        <v>493</v>
      </c>
      <c r="AB41" s="224" t="s">
        <v>493</v>
      </c>
      <c r="AC41" s="224" t="s">
        <v>493</v>
      </c>
      <c r="AD41" s="224" t="s">
        <v>493</v>
      </c>
      <c r="AE41" s="224" t="s">
        <v>493</v>
      </c>
      <c r="AF41" s="224" t="s">
        <v>493</v>
      </c>
      <c r="AG41" s="224" t="s">
        <v>493</v>
      </c>
      <c r="AH41" s="224" t="s">
        <v>493</v>
      </c>
      <c r="AI41" s="224" t="s">
        <v>493</v>
      </c>
      <c r="AJ41" s="224">
        <f>L41</f>
        <v>0.125</v>
      </c>
      <c r="AK41" s="224" t="s">
        <v>493</v>
      </c>
    </row>
    <row r="42" spans="1:37" ht="18.75" x14ac:dyDescent="0.25">
      <c r="A42" s="48" t="s">
        <v>151</v>
      </c>
      <c r="B42" s="47" t="s">
        <v>136</v>
      </c>
      <c r="C42" s="227" t="s">
        <v>493</v>
      </c>
      <c r="D42" s="227" t="s">
        <v>493</v>
      </c>
      <c r="E42" s="224" t="s">
        <v>493</v>
      </c>
      <c r="F42" s="227" t="s">
        <v>493</v>
      </c>
      <c r="G42" s="224" t="s">
        <v>493</v>
      </c>
      <c r="H42" s="224" t="s">
        <v>493</v>
      </c>
      <c r="I42" s="224" t="s">
        <v>493</v>
      </c>
      <c r="J42" s="224" t="s">
        <v>493</v>
      </c>
      <c r="K42" s="224" t="s">
        <v>493</v>
      </c>
      <c r="L42" s="224" t="s">
        <v>493</v>
      </c>
      <c r="M42" s="224" t="s">
        <v>493</v>
      </c>
      <c r="N42" s="224" t="s">
        <v>493</v>
      </c>
      <c r="O42" s="224" t="s">
        <v>493</v>
      </c>
      <c r="P42" s="224" t="s">
        <v>493</v>
      </c>
      <c r="Q42" s="224" t="s">
        <v>493</v>
      </c>
      <c r="R42" s="224" t="s">
        <v>493</v>
      </c>
      <c r="S42" s="224" t="s">
        <v>493</v>
      </c>
      <c r="T42" s="224" t="s">
        <v>493</v>
      </c>
      <c r="U42" s="224" t="s">
        <v>493</v>
      </c>
      <c r="V42" s="224" t="s">
        <v>493</v>
      </c>
      <c r="W42" s="224" t="s">
        <v>493</v>
      </c>
      <c r="X42" s="224" t="s">
        <v>493</v>
      </c>
      <c r="Y42" s="224" t="s">
        <v>493</v>
      </c>
      <c r="Z42" s="224" t="s">
        <v>493</v>
      </c>
      <c r="AA42" s="224" t="s">
        <v>493</v>
      </c>
      <c r="AB42" s="224" t="s">
        <v>493</v>
      </c>
      <c r="AC42" s="224" t="s">
        <v>493</v>
      </c>
      <c r="AD42" s="224" t="s">
        <v>493</v>
      </c>
      <c r="AE42" s="224" t="s">
        <v>493</v>
      </c>
      <c r="AF42" s="224" t="s">
        <v>493</v>
      </c>
      <c r="AG42" s="224" t="s">
        <v>493</v>
      </c>
      <c r="AH42" s="224" t="s">
        <v>493</v>
      </c>
      <c r="AI42" s="224" t="s">
        <v>493</v>
      </c>
      <c r="AJ42" s="224" t="s">
        <v>493</v>
      </c>
      <c r="AK42" s="224" t="s">
        <v>493</v>
      </c>
    </row>
    <row r="43" spans="1:37" x14ac:dyDescent="0.25">
      <c r="A43" s="51" t="s">
        <v>58</v>
      </c>
      <c r="B43" s="50" t="s">
        <v>150</v>
      </c>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row>
    <row r="44" spans="1:37" x14ac:dyDescent="0.25">
      <c r="A44" s="48" t="s">
        <v>149</v>
      </c>
      <c r="B44" s="31" t="s">
        <v>148</v>
      </c>
      <c r="C44" s="224" t="str">
        <f t="shared" ref="C44:C50" si="6">C36</f>
        <v>нд</v>
      </c>
      <c r="D44" s="224" t="str">
        <f t="shared" ref="D44:AK44" si="7">D36</f>
        <v>нд</v>
      </c>
      <c r="E44" s="224" t="str">
        <f t="shared" si="7"/>
        <v>нд</v>
      </c>
      <c r="F44" s="224" t="str">
        <f t="shared" si="7"/>
        <v>нд</v>
      </c>
      <c r="G44" s="224" t="str">
        <f t="shared" si="7"/>
        <v>нд</v>
      </c>
      <c r="H44" s="224" t="str">
        <f t="shared" si="7"/>
        <v>нд</v>
      </c>
      <c r="I44" s="224" t="str">
        <f t="shared" si="7"/>
        <v>нд</v>
      </c>
      <c r="J44" s="224" t="str">
        <f t="shared" si="7"/>
        <v>нд</v>
      </c>
      <c r="K44" s="224" t="str">
        <f t="shared" si="7"/>
        <v>нд</v>
      </c>
      <c r="L44" s="224" t="str">
        <f t="shared" si="7"/>
        <v>нд</v>
      </c>
      <c r="M44" s="224" t="str">
        <f t="shared" si="7"/>
        <v>нд</v>
      </c>
      <c r="N44" s="224" t="str">
        <f t="shared" si="7"/>
        <v>нд</v>
      </c>
      <c r="O44" s="224" t="str">
        <f t="shared" si="7"/>
        <v>нд</v>
      </c>
      <c r="P44" s="224" t="str">
        <f t="shared" si="7"/>
        <v>нд</v>
      </c>
      <c r="Q44" s="224" t="str">
        <f t="shared" si="7"/>
        <v>нд</v>
      </c>
      <c r="R44" s="224" t="str">
        <f t="shared" si="7"/>
        <v>нд</v>
      </c>
      <c r="S44" s="224" t="str">
        <f t="shared" si="7"/>
        <v>нд</v>
      </c>
      <c r="T44" s="224" t="str">
        <f t="shared" si="7"/>
        <v>нд</v>
      </c>
      <c r="U44" s="224" t="str">
        <f t="shared" si="7"/>
        <v>нд</v>
      </c>
      <c r="V44" s="224" t="str">
        <f t="shared" si="7"/>
        <v>нд</v>
      </c>
      <c r="W44" s="224" t="str">
        <f t="shared" si="7"/>
        <v>нд</v>
      </c>
      <c r="X44" s="224" t="str">
        <f t="shared" si="7"/>
        <v>нд</v>
      </c>
      <c r="Y44" s="224" t="str">
        <f t="shared" si="7"/>
        <v>нд</v>
      </c>
      <c r="Z44" s="224" t="str">
        <f t="shared" si="7"/>
        <v>нд</v>
      </c>
      <c r="AA44" s="224" t="str">
        <f t="shared" si="7"/>
        <v>нд</v>
      </c>
      <c r="AB44" s="224" t="str">
        <f t="shared" si="7"/>
        <v>нд</v>
      </c>
      <c r="AC44" s="224" t="str">
        <f t="shared" si="7"/>
        <v>нд</v>
      </c>
      <c r="AD44" s="224" t="str">
        <f t="shared" si="7"/>
        <v>нд</v>
      </c>
      <c r="AE44" s="224" t="str">
        <f t="shared" si="7"/>
        <v>нд</v>
      </c>
      <c r="AF44" s="224" t="str">
        <f t="shared" si="7"/>
        <v>нд</v>
      </c>
      <c r="AG44" s="224" t="str">
        <f t="shared" si="7"/>
        <v>нд</v>
      </c>
      <c r="AH44" s="224" t="str">
        <f t="shared" si="7"/>
        <v>нд</v>
      </c>
      <c r="AI44" s="224" t="str">
        <f t="shared" si="7"/>
        <v>нд</v>
      </c>
      <c r="AJ44" s="224" t="str">
        <f t="shared" si="7"/>
        <v>нд</v>
      </c>
      <c r="AK44" s="224" t="str">
        <f t="shared" si="7"/>
        <v>нд</v>
      </c>
    </row>
    <row r="45" spans="1:37" x14ac:dyDescent="0.25">
      <c r="A45" s="48" t="s">
        <v>147</v>
      </c>
      <c r="B45" s="31" t="s">
        <v>146</v>
      </c>
      <c r="C45" s="224" t="str">
        <f t="shared" si="6"/>
        <v>нд</v>
      </c>
      <c r="D45" s="224" t="str">
        <f t="shared" ref="D45:AK45" si="8">D37</f>
        <v>нд</v>
      </c>
      <c r="E45" s="224" t="str">
        <f t="shared" si="8"/>
        <v>нд</v>
      </c>
      <c r="F45" s="224" t="str">
        <f t="shared" si="8"/>
        <v>нд</v>
      </c>
      <c r="G45" s="224" t="str">
        <f t="shared" si="8"/>
        <v>нд</v>
      </c>
      <c r="H45" s="224" t="str">
        <f t="shared" si="8"/>
        <v>нд</v>
      </c>
      <c r="I45" s="224" t="str">
        <f t="shared" si="8"/>
        <v>нд</v>
      </c>
      <c r="J45" s="224" t="str">
        <f t="shared" si="8"/>
        <v>нд</v>
      </c>
      <c r="K45" s="224" t="str">
        <f t="shared" si="8"/>
        <v>нд</v>
      </c>
      <c r="L45" s="224" t="str">
        <f t="shared" si="8"/>
        <v>нд</v>
      </c>
      <c r="M45" s="224" t="str">
        <f t="shared" si="8"/>
        <v>нд</v>
      </c>
      <c r="N45" s="224" t="str">
        <f t="shared" si="8"/>
        <v>нд</v>
      </c>
      <c r="O45" s="224" t="str">
        <f t="shared" si="8"/>
        <v>нд</v>
      </c>
      <c r="P45" s="224" t="str">
        <f t="shared" si="8"/>
        <v>нд</v>
      </c>
      <c r="Q45" s="224" t="str">
        <f t="shared" si="8"/>
        <v>нд</v>
      </c>
      <c r="R45" s="224" t="str">
        <f t="shared" si="8"/>
        <v>нд</v>
      </c>
      <c r="S45" s="224" t="str">
        <f t="shared" si="8"/>
        <v>нд</v>
      </c>
      <c r="T45" s="224" t="str">
        <f t="shared" si="8"/>
        <v>нд</v>
      </c>
      <c r="U45" s="224" t="str">
        <f t="shared" si="8"/>
        <v>нд</v>
      </c>
      <c r="V45" s="224" t="str">
        <f t="shared" si="8"/>
        <v>нд</v>
      </c>
      <c r="W45" s="224" t="str">
        <f t="shared" si="8"/>
        <v>нд</v>
      </c>
      <c r="X45" s="224" t="str">
        <f t="shared" si="8"/>
        <v>нд</v>
      </c>
      <c r="Y45" s="224" t="str">
        <f t="shared" si="8"/>
        <v>нд</v>
      </c>
      <c r="Z45" s="224" t="str">
        <f t="shared" si="8"/>
        <v>нд</v>
      </c>
      <c r="AA45" s="224" t="str">
        <f t="shared" si="8"/>
        <v>нд</v>
      </c>
      <c r="AB45" s="224" t="str">
        <f t="shared" si="8"/>
        <v>нд</v>
      </c>
      <c r="AC45" s="224" t="str">
        <f t="shared" si="8"/>
        <v>нд</v>
      </c>
      <c r="AD45" s="224" t="str">
        <f t="shared" si="8"/>
        <v>нд</v>
      </c>
      <c r="AE45" s="224" t="str">
        <f t="shared" si="8"/>
        <v>нд</v>
      </c>
      <c r="AF45" s="224" t="str">
        <f t="shared" si="8"/>
        <v>нд</v>
      </c>
      <c r="AG45" s="224" t="str">
        <f t="shared" si="8"/>
        <v>нд</v>
      </c>
      <c r="AH45" s="224" t="str">
        <f t="shared" si="8"/>
        <v>нд</v>
      </c>
      <c r="AI45" s="224" t="str">
        <f t="shared" si="8"/>
        <v>нд</v>
      </c>
      <c r="AJ45" s="224" t="str">
        <f t="shared" si="8"/>
        <v>нд</v>
      </c>
      <c r="AK45" s="224" t="str">
        <f t="shared" si="8"/>
        <v>нд</v>
      </c>
    </row>
    <row r="46" spans="1:37" x14ac:dyDescent="0.25">
      <c r="A46" s="48" t="s">
        <v>145</v>
      </c>
      <c r="B46" s="31" t="s">
        <v>144</v>
      </c>
      <c r="C46" s="224" t="str">
        <f t="shared" si="6"/>
        <v>нд</v>
      </c>
      <c r="D46" s="224" t="str">
        <f t="shared" ref="D46:AK46" si="9">D38</f>
        <v>нд</v>
      </c>
      <c r="E46" s="224" t="str">
        <f t="shared" si="9"/>
        <v>нд</v>
      </c>
      <c r="F46" s="224" t="str">
        <f t="shared" si="9"/>
        <v>нд</v>
      </c>
      <c r="G46" s="224" t="str">
        <f t="shared" si="9"/>
        <v>нд</v>
      </c>
      <c r="H46" s="224" t="str">
        <f t="shared" si="9"/>
        <v>нд</v>
      </c>
      <c r="I46" s="224" t="str">
        <f t="shared" si="9"/>
        <v>нд</v>
      </c>
      <c r="J46" s="224" t="str">
        <f t="shared" si="9"/>
        <v>нд</v>
      </c>
      <c r="K46" s="224" t="str">
        <f t="shared" si="9"/>
        <v>нд</v>
      </c>
      <c r="L46" s="224" t="str">
        <f t="shared" si="9"/>
        <v>нд</v>
      </c>
      <c r="M46" s="224" t="str">
        <f t="shared" si="9"/>
        <v>нд</v>
      </c>
      <c r="N46" s="224" t="str">
        <f t="shared" si="9"/>
        <v>нд</v>
      </c>
      <c r="O46" s="224" t="str">
        <f t="shared" si="9"/>
        <v>нд</v>
      </c>
      <c r="P46" s="224" t="str">
        <f t="shared" si="9"/>
        <v>нд</v>
      </c>
      <c r="Q46" s="224" t="str">
        <f t="shared" si="9"/>
        <v>нд</v>
      </c>
      <c r="R46" s="224" t="str">
        <f t="shared" si="9"/>
        <v>нд</v>
      </c>
      <c r="S46" s="224" t="str">
        <f t="shared" si="9"/>
        <v>нд</v>
      </c>
      <c r="T46" s="224" t="str">
        <f t="shared" si="9"/>
        <v>нд</v>
      </c>
      <c r="U46" s="224" t="str">
        <f t="shared" si="9"/>
        <v>нд</v>
      </c>
      <c r="V46" s="224" t="str">
        <f t="shared" si="9"/>
        <v>нд</v>
      </c>
      <c r="W46" s="224" t="str">
        <f t="shared" si="9"/>
        <v>нд</v>
      </c>
      <c r="X46" s="224" t="str">
        <f t="shared" si="9"/>
        <v>нд</v>
      </c>
      <c r="Y46" s="224" t="str">
        <f t="shared" si="9"/>
        <v>нд</v>
      </c>
      <c r="Z46" s="224" t="str">
        <f t="shared" si="9"/>
        <v>нд</v>
      </c>
      <c r="AA46" s="224" t="str">
        <f t="shared" si="9"/>
        <v>нд</v>
      </c>
      <c r="AB46" s="224" t="str">
        <f t="shared" si="9"/>
        <v>нд</v>
      </c>
      <c r="AC46" s="224" t="str">
        <f t="shared" si="9"/>
        <v>нд</v>
      </c>
      <c r="AD46" s="224" t="str">
        <f t="shared" si="9"/>
        <v>нд</v>
      </c>
      <c r="AE46" s="224" t="str">
        <f t="shared" si="9"/>
        <v>нд</v>
      </c>
      <c r="AF46" s="224" t="str">
        <f t="shared" si="9"/>
        <v>нд</v>
      </c>
      <c r="AG46" s="224" t="str">
        <f t="shared" si="9"/>
        <v>нд</v>
      </c>
      <c r="AH46" s="224" t="str">
        <f t="shared" si="9"/>
        <v>нд</v>
      </c>
      <c r="AI46" s="224" t="str">
        <f t="shared" si="9"/>
        <v>нд</v>
      </c>
      <c r="AJ46" s="224" t="str">
        <f t="shared" si="9"/>
        <v>нд</v>
      </c>
      <c r="AK46" s="224" t="str">
        <f t="shared" si="9"/>
        <v>нд</v>
      </c>
    </row>
    <row r="47" spans="1:37" ht="31.5" x14ac:dyDescent="0.25">
      <c r="A47" s="48" t="s">
        <v>143</v>
      </c>
      <c r="B47" s="31" t="s">
        <v>142</v>
      </c>
      <c r="C47" s="224" t="str">
        <f t="shared" si="6"/>
        <v>нд</v>
      </c>
      <c r="D47" s="224" t="str">
        <f t="shared" ref="D47:AK47" si="10">D39</f>
        <v>нд</v>
      </c>
      <c r="E47" s="224" t="str">
        <f t="shared" si="10"/>
        <v>нд</v>
      </c>
      <c r="F47" s="224" t="str">
        <f t="shared" si="10"/>
        <v>нд</v>
      </c>
      <c r="G47" s="224" t="str">
        <f t="shared" si="10"/>
        <v>нд</v>
      </c>
      <c r="H47" s="224" t="str">
        <f t="shared" si="10"/>
        <v>нд</v>
      </c>
      <c r="I47" s="224" t="str">
        <f t="shared" si="10"/>
        <v>нд</v>
      </c>
      <c r="J47" s="224" t="str">
        <f t="shared" si="10"/>
        <v>нд</v>
      </c>
      <c r="K47" s="224" t="str">
        <f t="shared" si="10"/>
        <v>нд</v>
      </c>
      <c r="L47" s="224" t="str">
        <f t="shared" si="10"/>
        <v>нд</v>
      </c>
      <c r="M47" s="224" t="str">
        <f t="shared" si="10"/>
        <v>нд</v>
      </c>
      <c r="N47" s="224" t="str">
        <f t="shared" si="10"/>
        <v>нд</v>
      </c>
      <c r="O47" s="224" t="str">
        <f t="shared" si="10"/>
        <v>нд</v>
      </c>
      <c r="P47" s="224" t="str">
        <f t="shared" si="10"/>
        <v>нд</v>
      </c>
      <c r="Q47" s="224" t="str">
        <f t="shared" si="10"/>
        <v>нд</v>
      </c>
      <c r="R47" s="224" t="str">
        <f t="shared" si="10"/>
        <v>нд</v>
      </c>
      <c r="S47" s="224" t="str">
        <f t="shared" si="10"/>
        <v>нд</v>
      </c>
      <c r="T47" s="224" t="str">
        <f t="shared" si="10"/>
        <v>нд</v>
      </c>
      <c r="U47" s="224" t="str">
        <f t="shared" si="10"/>
        <v>нд</v>
      </c>
      <c r="V47" s="224" t="str">
        <f t="shared" si="10"/>
        <v>нд</v>
      </c>
      <c r="W47" s="224" t="str">
        <f t="shared" si="10"/>
        <v>нд</v>
      </c>
      <c r="X47" s="224" t="str">
        <f t="shared" si="10"/>
        <v>нд</v>
      </c>
      <c r="Y47" s="224" t="str">
        <f t="shared" si="10"/>
        <v>нд</v>
      </c>
      <c r="Z47" s="224" t="str">
        <f t="shared" si="10"/>
        <v>нд</v>
      </c>
      <c r="AA47" s="224" t="str">
        <f t="shared" si="10"/>
        <v>нд</v>
      </c>
      <c r="AB47" s="224" t="str">
        <f t="shared" si="10"/>
        <v>нд</v>
      </c>
      <c r="AC47" s="224" t="str">
        <f t="shared" si="10"/>
        <v>нд</v>
      </c>
      <c r="AD47" s="224" t="str">
        <f t="shared" si="10"/>
        <v>нд</v>
      </c>
      <c r="AE47" s="224" t="str">
        <f t="shared" si="10"/>
        <v>нд</v>
      </c>
      <c r="AF47" s="224" t="str">
        <f t="shared" si="10"/>
        <v>нд</v>
      </c>
      <c r="AG47" s="224" t="str">
        <f t="shared" si="10"/>
        <v>нд</v>
      </c>
      <c r="AH47" s="224" t="str">
        <f t="shared" si="10"/>
        <v>нд</v>
      </c>
      <c r="AI47" s="224" t="str">
        <f t="shared" si="10"/>
        <v>нд</v>
      </c>
      <c r="AJ47" s="224" t="str">
        <f t="shared" si="10"/>
        <v>нд</v>
      </c>
      <c r="AK47" s="224" t="str">
        <f t="shared" si="10"/>
        <v>нд</v>
      </c>
    </row>
    <row r="48" spans="1:37" ht="31.5" x14ac:dyDescent="0.25">
      <c r="A48" s="48" t="s">
        <v>141</v>
      </c>
      <c r="B48" s="31" t="s">
        <v>140</v>
      </c>
      <c r="C48" s="224" t="str">
        <f t="shared" si="6"/>
        <v>нд</v>
      </c>
      <c r="D48" s="224" t="str">
        <f t="shared" ref="D48:AK48" si="11">D40</f>
        <v>нд</v>
      </c>
      <c r="E48" s="224" t="str">
        <f t="shared" si="11"/>
        <v>нд</v>
      </c>
      <c r="F48" s="224" t="str">
        <f t="shared" si="11"/>
        <v>нд</v>
      </c>
      <c r="G48" s="224" t="str">
        <f t="shared" si="11"/>
        <v>нд</v>
      </c>
      <c r="H48" s="224" t="str">
        <f t="shared" si="11"/>
        <v>нд</v>
      </c>
      <c r="I48" s="224" t="str">
        <f t="shared" si="11"/>
        <v>нд</v>
      </c>
      <c r="J48" s="224" t="str">
        <f t="shared" si="11"/>
        <v>нд</v>
      </c>
      <c r="K48" s="224" t="str">
        <f t="shared" si="11"/>
        <v>нд</v>
      </c>
      <c r="L48" s="224" t="str">
        <f t="shared" si="11"/>
        <v>нд</v>
      </c>
      <c r="M48" s="224" t="str">
        <f t="shared" si="11"/>
        <v>нд</v>
      </c>
      <c r="N48" s="224" t="str">
        <f t="shared" si="11"/>
        <v>нд</v>
      </c>
      <c r="O48" s="224" t="str">
        <f t="shared" si="11"/>
        <v>нд</v>
      </c>
      <c r="P48" s="224" t="str">
        <f t="shared" si="11"/>
        <v>нд</v>
      </c>
      <c r="Q48" s="224" t="str">
        <f t="shared" si="11"/>
        <v>нд</v>
      </c>
      <c r="R48" s="224" t="str">
        <f t="shared" si="11"/>
        <v>нд</v>
      </c>
      <c r="S48" s="224" t="str">
        <f t="shared" si="11"/>
        <v>нд</v>
      </c>
      <c r="T48" s="224" t="str">
        <f t="shared" si="11"/>
        <v>нд</v>
      </c>
      <c r="U48" s="224" t="str">
        <f t="shared" si="11"/>
        <v>нд</v>
      </c>
      <c r="V48" s="224" t="str">
        <f t="shared" si="11"/>
        <v>нд</v>
      </c>
      <c r="W48" s="224" t="str">
        <f t="shared" si="11"/>
        <v>нд</v>
      </c>
      <c r="X48" s="224" t="str">
        <f t="shared" si="11"/>
        <v>нд</v>
      </c>
      <c r="Y48" s="224" t="str">
        <f t="shared" si="11"/>
        <v>нд</v>
      </c>
      <c r="Z48" s="224" t="str">
        <f t="shared" si="11"/>
        <v>нд</v>
      </c>
      <c r="AA48" s="224" t="str">
        <f t="shared" si="11"/>
        <v>нд</v>
      </c>
      <c r="AB48" s="224" t="str">
        <f t="shared" si="11"/>
        <v>нд</v>
      </c>
      <c r="AC48" s="224" t="str">
        <f t="shared" si="11"/>
        <v>нд</v>
      </c>
      <c r="AD48" s="224" t="str">
        <f t="shared" si="11"/>
        <v>нд</v>
      </c>
      <c r="AE48" s="224" t="str">
        <f t="shared" si="11"/>
        <v>нд</v>
      </c>
      <c r="AF48" s="224" t="str">
        <f t="shared" si="11"/>
        <v>нд</v>
      </c>
      <c r="AG48" s="224" t="str">
        <f t="shared" si="11"/>
        <v>нд</v>
      </c>
      <c r="AH48" s="224" t="str">
        <f t="shared" si="11"/>
        <v>нд</v>
      </c>
      <c r="AI48" s="224" t="str">
        <f t="shared" si="11"/>
        <v>нд</v>
      </c>
      <c r="AJ48" s="224" t="str">
        <f t="shared" si="11"/>
        <v>нд</v>
      </c>
      <c r="AK48" s="224" t="str">
        <f t="shared" si="11"/>
        <v>нд</v>
      </c>
    </row>
    <row r="49" spans="1:37" x14ac:dyDescent="0.25">
      <c r="A49" s="48" t="s">
        <v>139</v>
      </c>
      <c r="B49" s="31" t="s">
        <v>138</v>
      </c>
      <c r="C49" s="224">
        <f t="shared" si="6"/>
        <v>0.125</v>
      </c>
      <c r="D49" s="224" t="str">
        <f t="shared" ref="D49:AK49" si="12">D41</f>
        <v>нд</v>
      </c>
      <c r="E49" s="224" t="str">
        <f t="shared" si="12"/>
        <v>нд</v>
      </c>
      <c r="F49" s="224">
        <f t="shared" si="12"/>
        <v>0.125</v>
      </c>
      <c r="G49" s="224" t="str">
        <f t="shared" si="12"/>
        <v>нд</v>
      </c>
      <c r="H49" s="224" t="str">
        <f t="shared" si="12"/>
        <v>нд</v>
      </c>
      <c r="I49" s="224" t="str">
        <f t="shared" si="12"/>
        <v>нд</v>
      </c>
      <c r="J49" s="224" t="str">
        <f t="shared" si="12"/>
        <v>нд</v>
      </c>
      <c r="K49" s="224" t="str">
        <f t="shared" si="12"/>
        <v>нд</v>
      </c>
      <c r="L49" s="224">
        <f t="shared" si="12"/>
        <v>0.125</v>
      </c>
      <c r="M49" s="224" t="str">
        <f t="shared" si="12"/>
        <v>IV</v>
      </c>
      <c r="N49" s="224" t="str">
        <f t="shared" si="12"/>
        <v>нд</v>
      </c>
      <c r="O49" s="224" t="str">
        <f t="shared" si="12"/>
        <v>нд</v>
      </c>
      <c r="P49" s="224" t="str">
        <f t="shared" si="12"/>
        <v>нд</v>
      </c>
      <c r="Q49" s="224" t="str">
        <f t="shared" si="12"/>
        <v>нд</v>
      </c>
      <c r="R49" s="224" t="str">
        <f t="shared" si="12"/>
        <v>нд</v>
      </c>
      <c r="S49" s="224" t="str">
        <f t="shared" si="12"/>
        <v>нд</v>
      </c>
      <c r="T49" s="224" t="str">
        <f t="shared" si="12"/>
        <v>нд</v>
      </c>
      <c r="U49" s="224" t="str">
        <f t="shared" si="12"/>
        <v>нд</v>
      </c>
      <c r="V49" s="224" t="str">
        <f t="shared" si="12"/>
        <v>нд</v>
      </c>
      <c r="W49" s="224" t="str">
        <f t="shared" si="12"/>
        <v>нд</v>
      </c>
      <c r="X49" s="224" t="str">
        <f t="shared" si="12"/>
        <v>нд</v>
      </c>
      <c r="Y49" s="224" t="str">
        <f t="shared" si="12"/>
        <v>нд</v>
      </c>
      <c r="Z49" s="224" t="str">
        <f t="shared" si="12"/>
        <v>нд</v>
      </c>
      <c r="AA49" s="224" t="str">
        <f t="shared" si="12"/>
        <v>нд</v>
      </c>
      <c r="AB49" s="224" t="str">
        <f t="shared" si="12"/>
        <v>нд</v>
      </c>
      <c r="AC49" s="224" t="str">
        <f t="shared" si="12"/>
        <v>нд</v>
      </c>
      <c r="AD49" s="224" t="str">
        <f t="shared" si="12"/>
        <v>нд</v>
      </c>
      <c r="AE49" s="224" t="str">
        <f t="shared" si="12"/>
        <v>нд</v>
      </c>
      <c r="AF49" s="224" t="str">
        <f t="shared" si="12"/>
        <v>нд</v>
      </c>
      <c r="AG49" s="224" t="str">
        <f t="shared" si="12"/>
        <v>нд</v>
      </c>
      <c r="AH49" s="224" t="str">
        <f t="shared" si="12"/>
        <v>нд</v>
      </c>
      <c r="AI49" s="224" t="str">
        <f t="shared" si="12"/>
        <v>нд</v>
      </c>
      <c r="AJ49" s="224">
        <f t="shared" si="12"/>
        <v>0.125</v>
      </c>
      <c r="AK49" s="224" t="str">
        <f t="shared" si="12"/>
        <v>нд</v>
      </c>
    </row>
    <row r="50" spans="1:37" ht="18.75" x14ac:dyDescent="0.25">
      <c r="A50" s="48" t="s">
        <v>137</v>
      </c>
      <c r="B50" s="47" t="s">
        <v>136</v>
      </c>
      <c r="C50" s="224" t="str">
        <f t="shared" si="6"/>
        <v>нд</v>
      </c>
      <c r="D50" s="224" t="str">
        <f t="shared" ref="D50:AK50" si="13">D42</f>
        <v>нд</v>
      </c>
      <c r="E50" s="224" t="str">
        <f t="shared" si="13"/>
        <v>нд</v>
      </c>
      <c r="F50" s="224" t="str">
        <f t="shared" si="13"/>
        <v>нд</v>
      </c>
      <c r="G50" s="224" t="str">
        <f t="shared" si="13"/>
        <v>нд</v>
      </c>
      <c r="H50" s="224" t="str">
        <f t="shared" si="13"/>
        <v>нд</v>
      </c>
      <c r="I50" s="224" t="str">
        <f t="shared" si="13"/>
        <v>нд</v>
      </c>
      <c r="J50" s="224" t="str">
        <f t="shared" si="13"/>
        <v>нд</v>
      </c>
      <c r="K50" s="224" t="str">
        <f t="shared" si="13"/>
        <v>нд</v>
      </c>
      <c r="L50" s="224" t="str">
        <f t="shared" si="13"/>
        <v>нд</v>
      </c>
      <c r="M50" s="224" t="str">
        <f t="shared" si="13"/>
        <v>нд</v>
      </c>
      <c r="N50" s="224" t="str">
        <f t="shared" si="13"/>
        <v>нд</v>
      </c>
      <c r="O50" s="224" t="str">
        <f t="shared" si="13"/>
        <v>нд</v>
      </c>
      <c r="P50" s="224" t="str">
        <f t="shared" si="13"/>
        <v>нд</v>
      </c>
      <c r="Q50" s="224" t="str">
        <f t="shared" si="13"/>
        <v>нд</v>
      </c>
      <c r="R50" s="224" t="str">
        <f t="shared" si="13"/>
        <v>нд</v>
      </c>
      <c r="S50" s="224" t="str">
        <f t="shared" si="13"/>
        <v>нд</v>
      </c>
      <c r="T50" s="224" t="str">
        <f t="shared" si="13"/>
        <v>нд</v>
      </c>
      <c r="U50" s="224" t="str">
        <f t="shared" si="13"/>
        <v>нд</v>
      </c>
      <c r="V50" s="224" t="str">
        <f t="shared" si="13"/>
        <v>нд</v>
      </c>
      <c r="W50" s="224" t="str">
        <f t="shared" si="13"/>
        <v>нд</v>
      </c>
      <c r="X50" s="224" t="str">
        <f t="shared" si="13"/>
        <v>нд</v>
      </c>
      <c r="Y50" s="224" t="str">
        <f t="shared" si="13"/>
        <v>нд</v>
      </c>
      <c r="Z50" s="224" t="str">
        <f t="shared" si="13"/>
        <v>нд</v>
      </c>
      <c r="AA50" s="224" t="str">
        <f t="shared" si="13"/>
        <v>нд</v>
      </c>
      <c r="AB50" s="224" t="str">
        <f t="shared" si="13"/>
        <v>нд</v>
      </c>
      <c r="AC50" s="224" t="str">
        <f t="shared" si="13"/>
        <v>нд</v>
      </c>
      <c r="AD50" s="224" t="str">
        <f t="shared" si="13"/>
        <v>нд</v>
      </c>
      <c r="AE50" s="224" t="str">
        <f t="shared" si="13"/>
        <v>нд</v>
      </c>
      <c r="AF50" s="224" t="str">
        <f t="shared" si="13"/>
        <v>нд</v>
      </c>
      <c r="AG50" s="224" t="str">
        <f t="shared" si="13"/>
        <v>нд</v>
      </c>
      <c r="AH50" s="224" t="str">
        <f t="shared" si="13"/>
        <v>нд</v>
      </c>
      <c r="AI50" s="224" t="str">
        <f t="shared" si="13"/>
        <v>нд</v>
      </c>
      <c r="AJ50" s="224" t="str">
        <f t="shared" si="13"/>
        <v>нд</v>
      </c>
      <c r="AK50" s="224" t="str">
        <f t="shared" si="13"/>
        <v>нд</v>
      </c>
    </row>
    <row r="51" spans="1:37" ht="35.25" customHeight="1" x14ac:dyDescent="0.25">
      <c r="A51" s="51" t="s">
        <v>56</v>
      </c>
      <c r="B51" s="50" t="s">
        <v>135</v>
      </c>
      <c r="C51" s="228"/>
      <c r="D51" s="224"/>
      <c r="E51" s="224"/>
      <c r="F51" s="224"/>
      <c r="G51" s="229"/>
      <c r="H51" s="229"/>
      <c r="I51" s="229"/>
      <c r="J51" s="229"/>
      <c r="K51" s="229"/>
      <c r="L51" s="229"/>
      <c r="M51" s="229"/>
      <c r="N51" s="229"/>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1"/>
    </row>
    <row r="52" spans="1:37" x14ac:dyDescent="0.25">
      <c r="A52" s="48" t="s">
        <v>134</v>
      </c>
      <c r="B52" s="31" t="s">
        <v>133</v>
      </c>
      <c r="C52" s="223">
        <f>C30</f>
        <v>1.3771928119592554</v>
      </c>
      <c r="D52" s="223" t="str">
        <f t="shared" ref="D52:AK52" si="14">D30</f>
        <v>нд</v>
      </c>
      <c r="E52" s="223" t="str">
        <f t="shared" si="14"/>
        <v>нд</v>
      </c>
      <c r="F52" s="223">
        <f>C52</f>
        <v>1.3771928119592554</v>
      </c>
      <c r="G52" s="223" t="str">
        <f t="shared" si="14"/>
        <v>нд</v>
      </c>
      <c r="H52" s="223">
        <f t="shared" si="14"/>
        <v>0</v>
      </c>
      <c r="I52" s="223" t="str">
        <f t="shared" si="14"/>
        <v>нд</v>
      </c>
      <c r="J52" s="223">
        <f t="shared" si="14"/>
        <v>0</v>
      </c>
      <c r="K52" s="223" t="str">
        <f t="shared" si="14"/>
        <v>нд</v>
      </c>
      <c r="L52" s="223">
        <f>F52</f>
        <v>1.3771928119592554</v>
      </c>
      <c r="M52" s="223" t="str">
        <f t="shared" si="14"/>
        <v>IV</v>
      </c>
      <c r="N52" s="223" t="str">
        <f t="shared" si="14"/>
        <v>нд</v>
      </c>
      <c r="O52" s="223" t="str">
        <f t="shared" si="14"/>
        <v>нд</v>
      </c>
      <c r="P52" s="223" t="str">
        <f t="shared" si="14"/>
        <v>нд</v>
      </c>
      <c r="Q52" s="223" t="str">
        <f t="shared" si="14"/>
        <v>нд</v>
      </c>
      <c r="R52" s="223" t="str">
        <f t="shared" si="14"/>
        <v>нд</v>
      </c>
      <c r="S52" s="223" t="str">
        <f t="shared" si="14"/>
        <v>нд</v>
      </c>
      <c r="T52" s="223" t="str">
        <f t="shared" si="14"/>
        <v>нд</v>
      </c>
      <c r="U52" s="223" t="str">
        <f t="shared" si="14"/>
        <v>нд</v>
      </c>
      <c r="V52" s="223" t="str">
        <f t="shared" si="14"/>
        <v>нд</v>
      </c>
      <c r="W52" s="223" t="str">
        <f t="shared" si="14"/>
        <v>нд</v>
      </c>
      <c r="X52" s="223" t="str">
        <f t="shared" si="14"/>
        <v>нд</v>
      </c>
      <c r="Y52" s="223" t="str">
        <f t="shared" si="14"/>
        <v>нд</v>
      </c>
      <c r="Z52" s="223" t="str">
        <f t="shared" si="14"/>
        <v>нд</v>
      </c>
      <c r="AA52" s="223" t="str">
        <f t="shared" si="14"/>
        <v>нд</v>
      </c>
      <c r="AB52" s="223" t="str">
        <f t="shared" si="14"/>
        <v>нд</v>
      </c>
      <c r="AC52" s="223" t="str">
        <f t="shared" si="14"/>
        <v>нд</v>
      </c>
      <c r="AD52" s="223" t="str">
        <f t="shared" si="14"/>
        <v>нд</v>
      </c>
      <c r="AE52" s="223" t="str">
        <f t="shared" si="14"/>
        <v>нд</v>
      </c>
      <c r="AF52" s="223" t="str">
        <f t="shared" si="14"/>
        <v>нд</v>
      </c>
      <c r="AG52" s="223" t="str">
        <f t="shared" si="14"/>
        <v>нд</v>
      </c>
      <c r="AH52" s="223" t="str">
        <f t="shared" si="14"/>
        <v>нд</v>
      </c>
      <c r="AI52" s="223" t="str">
        <f t="shared" si="14"/>
        <v>нд</v>
      </c>
      <c r="AJ52" s="223">
        <f>L52</f>
        <v>1.3771928119592554</v>
      </c>
      <c r="AK52" s="223">
        <f t="shared" si="14"/>
        <v>0</v>
      </c>
    </row>
    <row r="53" spans="1:37" x14ac:dyDescent="0.25">
      <c r="A53" s="48" t="s">
        <v>132</v>
      </c>
      <c r="B53" s="31" t="s">
        <v>126</v>
      </c>
      <c r="C53" s="224" t="str">
        <f t="shared" ref="C53:AK53" si="15">C45</f>
        <v>нд</v>
      </c>
      <c r="D53" s="224" t="str">
        <f t="shared" si="15"/>
        <v>нд</v>
      </c>
      <c r="E53" s="224" t="str">
        <f t="shared" si="15"/>
        <v>нд</v>
      </c>
      <c r="F53" s="224" t="str">
        <f t="shared" si="15"/>
        <v>нд</v>
      </c>
      <c r="G53" s="224" t="str">
        <f t="shared" si="15"/>
        <v>нд</v>
      </c>
      <c r="H53" s="224" t="str">
        <f t="shared" si="15"/>
        <v>нд</v>
      </c>
      <c r="I53" s="224" t="str">
        <f t="shared" si="15"/>
        <v>нд</v>
      </c>
      <c r="J53" s="224" t="str">
        <f t="shared" si="15"/>
        <v>нд</v>
      </c>
      <c r="K53" s="224" t="str">
        <f t="shared" si="15"/>
        <v>нд</v>
      </c>
      <c r="L53" s="224" t="str">
        <f t="shared" si="15"/>
        <v>нд</v>
      </c>
      <c r="M53" s="224" t="str">
        <f t="shared" si="15"/>
        <v>нд</v>
      </c>
      <c r="N53" s="224" t="str">
        <f t="shared" si="15"/>
        <v>нд</v>
      </c>
      <c r="O53" s="224" t="str">
        <f t="shared" si="15"/>
        <v>нд</v>
      </c>
      <c r="P53" s="224" t="str">
        <f t="shared" si="15"/>
        <v>нд</v>
      </c>
      <c r="Q53" s="224" t="str">
        <f t="shared" si="15"/>
        <v>нд</v>
      </c>
      <c r="R53" s="224" t="str">
        <f t="shared" si="15"/>
        <v>нд</v>
      </c>
      <c r="S53" s="224" t="str">
        <f t="shared" si="15"/>
        <v>нд</v>
      </c>
      <c r="T53" s="224" t="str">
        <f t="shared" si="15"/>
        <v>нд</v>
      </c>
      <c r="U53" s="224" t="str">
        <f t="shared" si="15"/>
        <v>нд</v>
      </c>
      <c r="V53" s="224" t="str">
        <f t="shared" si="15"/>
        <v>нд</v>
      </c>
      <c r="W53" s="224" t="str">
        <f t="shared" si="15"/>
        <v>нд</v>
      </c>
      <c r="X53" s="224" t="str">
        <f t="shared" si="15"/>
        <v>нд</v>
      </c>
      <c r="Y53" s="224" t="str">
        <f t="shared" si="15"/>
        <v>нд</v>
      </c>
      <c r="Z53" s="224" t="str">
        <f t="shared" si="15"/>
        <v>нд</v>
      </c>
      <c r="AA53" s="224" t="str">
        <f t="shared" si="15"/>
        <v>нд</v>
      </c>
      <c r="AB53" s="224" t="str">
        <f t="shared" si="15"/>
        <v>нд</v>
      </c>
      <c r="AC53" s="224" t="str">
        <f t="shared" si="15"/>
        <v>нд</v>
      </c>
      <c r="AD53" s="224" t="str">
        <f t="shared" si="15"/>
        <v>нд</v>
      </c>
      <c r="AE53" s="224" t="str">
        <f t="shared" si="15"/>
        <v>нд</v>
      </c>
      <c r="AF53" s="224" t="str">
        <f t="shared" si="15"/>
        <v>нд</v>
      </c>
      <c r="AG53" s="224" t="str">
        <f t="shared" si="15"/>
        <v>нд</v>
      </c>
      <c r="AH53" s="224" t="str">
        <f t="shared" si="15"/>
        <v>нд</v>
      </c>
      <c r="AI53" s="224" t="str">
        <f t="shared" si="15"/>
        <v>нд</v>
      </c>
      <c r="AJ53" s="224" t="str">
        <f t="shared" si="15"/>
        <v>нд</v>
      </c>
      <c r="AK53" s="224" t="str">
        <f t="shared" si="15"/>
        <v>нд</v>
      </c>
    </row>
    <row r="54" spans="1:37" x14ac:dyDescent="0.25">
      <c r="A54" s="48" t="s">
        <v>131</v>
      </c>
      <c r="B54" s="47" t="s">
        <v>125</v>
      </c>
      <c r="C54" s="224" t="str">
        <f t="shared" ref="C54:AK54" si="16">C46</f>
        <v>нд</v>
      </c>
      <c r="D54" s="224" t="str">
        <f t="shared" si="16"/>
        <v>нд</v>
      </c>
      <c r="E54" s="224" t="str">
        <f t="shared" si="16"/>
        <v>нд</v>
      </c>
      <c r="F54" s="224" t="str">
        <f t="shared" si="16"/>
        <v>нд</v>
      </c>
      <c r="G54" s="224" t="str">
        <f t="shared" si="16"/>
        <v>нд</v>
      </c>
      <c r="H54" s="224" t="str">
        <f t="shared" si="16"/>
        <v>нд</v>
      </c>
      <c r="I54" s="224" t="str">
        <f t="shared" si="16"/>
        <v>нд</v>
      </c>
      <c r="J54" s="224" t="str">
        <f t="shared" si="16"/>
        <v>нд</v>
      </c>
      <c r="K54" s="224" t="str">
        <f t="shared" si="16"/>
        <v>нд</v>
      </c>
      <c r="L54" s="224" t="str">
        <f t="shared" si="16"/>
        <v>нд</v>
      </c>
      <c r="M54" s="224" t="str">
        <f t="shared" si="16"/>
        <v>нд</v>
      </c>
      <c r="N54" s="224" t="str">
        <f t="shared" si="16"/>
        <v>нд</v>
      </c>
      <c r="O54" s="224" t="str">
        <f t="shared" si="16"/>
        <v>нд</v>
      </c>
      <c r="P54" s="224" t="str">
        <f t="shared" si="16"/>
        <v>нд</v>
      </c>
      <c r="Q54" s="224" t="str">
        <f t="shared" si="16"/>
        <v>нд</v>
      </c>
      <c r="R54" s="224" t="str">
        <f t="shared" si="16"/>
        <v>нд</v>
      </c>
      <c r="S54" s="224" t="str">
        <f t="shared" si="16"/>
        <v>нд</v>
      </c>
      <c r="T54" s="224" t="str">
        <f t="shared" si="16"/>
        <v>нд</v>
      </c>
      <c r="U54" s="224" t="str">
        <f t="shared" si="16"/>
        <v>нд</v>
      </c>
      <c r="V54" s="224" t="str">
        <f t="shared" si="16"/>
        <v>нд</v>
      </c>
      <c r="W54" s="224" t="str">
        <f t="shared" si="16"/>
        <v>нд</v>
      </c>
      <c r="X54" s="224" t="str">
        <f t="shared" si="16"/>
        <v>нд</v>
      </c>
      <c r="Y54" s="224" t="str">
        <f t="shared" si="16"/>
        <v>нд</v>
      </c>
      <c r="Z54" s="224" t="str">
        <f t="shared" si="16"/>
        <v>нд</v>
      </c>
      <c r="AA54" s="224" t="str">
        <f t="shared" si="16"/>
        <v>нд</v>
      </c>
      <c r="AB54" s="224" t="str">
        <f t="shared" si="16"/>
        <v>нд</v>
      </c>
      <c r="AC54" s="224" t="str">
        <f t="shared" si="16"/>
        <v>нд</v>
      </c>
      <c r="AD54" s="224" t="str">
        <f t="shared" si="16"/>
        <v>нд</v>
      </c>
      <c r="AE54" s="224" t="str">
        <f t="shared" si="16"/>
        <v>нд</v>
      </c>
      <c r="AF54" s="224" t="str">
        <f t="shared" si="16"/>
        <v>нд</v>
      </c>
      <c r="AG54" s="224" t="str">
        <f t="shared" si="16"/>
        <v>нд</v>
      </c>
      <c r="AH54" s="224" t="str">
        <f t="shared" si="16"/>
        <v>нд</v>
      </c>
      <c r="AI54" s="224" t="str">
        <f t="shared" si="16"/>
        <v>нд</v>
      </c>
      <c r="AJ54" s="224" t="str">
        <f t="shared" si="16"/>
        <v>нд</v>
      </c>
      <c r="AK54" s="224" t="str">
        <f t="shared" si="16"/>
        <v>нд</v>
      </c>
    </row>
    <row r="55" spans="1:37" x14ac:dyDescent="0.25">
      <c r="A55" s="48" t="s">
        <v>130</v>
      </c>
      <c r="B55" s="47" t="s">
        <v>124</v>
      </c>
      <c r="C55" s="224" t="str">
        <f t="shared" ref="C55:AK55" si="17">C47</f>
        <v>нд</v>
      </c>
      <c r="D55" s="224" t="str">
        <f t="shared" si="17"/>
        <v>нд</v>
      </c>
      <c r="E55" s="224" t="str">
        <f t="shared" si="17"/>
        <v>нд</v>
      </c>
      <c r="F55" s="224" t="str">
        <f t="shared" si="17"/>
        <v>нд</v>
      </c>
      <c r="G55" s="224" t="str">
        <f t="shared" si="17"/>
        <v>нд</v>
      </c>
      <c r="H55" s="224" t="str">
        <f t="shared" si="17"/>
        <v>нд</v>
      </c>
      <c r="I55" s="224" t="str">
        <f t="shared" si="17"/>
        <v>нд</v>
      </c>
      <c r="J55" s="224" t="str">
        <f t="shared" si="17"/>
        <v>нд</v>
      </c>
      <c r="K55" s="224" t="str">
        <f t="shared" si="17"/>
        <v>нд</v>
      </c>
      <c r="L55" s="224" t="str">
        <f t="shared" si="17"/>
        <v>нд</v>
      </c>
      <c r="M55" s="224" t="str">
        <f t="shared" si="17"/>
        <v>нд</v>
      </c>
      <c r="N55" s="224" t="str">
        <f t="shared" si="17"/>
        <v>нд</v>
      </c>
      <c r="O55" s="224" t="str">
        <f t="shared" si="17"/>
        <v>нд</v>
      </c>
      <c r="P55" s="224" t="str">
        <f t="shared" si="17"/>
        <v>нд</v>
      </c>
      <c r="Q55" s="224" t="str">
        <f t="shared" si="17"/>
        <v>нд</v>
      </c>
      <c r="R55" s="224" t="str">
        <f t="shared" si="17"/>
        <v>нд</v>
      </c>
      <c r="S55" s="224" t="str">
        <f t="shared" si="17"/>
        <v>нд</v>
      </c>
      <c r="T55" s="224" t="str">
        <f t="shared" si="17"/>
        <v>нд</v>
      </c>
      <c r="U55" s="224" t="str">
        <f t="shared" si="17"/>
        <v>нд</v>
      </c>
      <c r="V55" s="224" t="str">
        <f t="shared" si="17"/>
        <v>нд</v>
      </c>
      <c r="W55" s="224" t="str">
        <f t="shared" si="17"/>
        <v>нд</v>
      </c>
      <c r="X55" s="224" t="str">
        <f t="shared" si="17"/>
        <v>нд</v>
      </c>
      <c r="Y55" s="224" t="str">
        <f t="shared" si="17"/>
        <v>нд</v>
      </c>
      <c r="Z55" s="224" t="str">
        <f t="shared" si="17"/>
        <v>нд</v>
      </c>
      <c r="AA55" s="224" t="str">
        <f t="shared" si="17"/>
        <v>нд</v>
      </c>
      <c r="AB55" s="224" t="str">
        <f t="shared" si="17"/>
        <v>нд</v>
      </c>
      <c r="AC55" s="224" t="str">
        <f t="shared" si="17"/>
        <v>нд</v>
      </c>
      <c r="AD55" s="224" t="str">
        <f t="shared" si="17"/>
        <v>нд</v>
      </c>
      <c r="AE55" s="224" t="str">
        <f t="shared" si="17"/>
        <v>нд</v>
      </c>
      <c r="AF55" s="224" t="str">
        <f t="shared" si="17"/>
        <v>нд</v>
      </c>
      <c r="AG55" s="224" t="str">
        <f t="shared" si="17"/>
        <v>нд</v>
      </c>
      <c r="AH55" s="224" t="str">
        <f t="shared" si="17"/>
        <v>нд</v>
      </c>
      <c r="AI55" s="224" t="str">
        <f t="shared" si="17"/>
        <v>нд</v>
      </c>
      <c r="AJ55" s="224" t="str">
        <f t="shared" si="17"/>
        <v>нд</v>
      </c>
      <c r="AK55" s="224" t="str">
        <f t="shared" si="17"/>
        <v>нд</v>
      </c>
    </row>
    <row r="56" spans="1:37" x14ac:dyDescent="0.25">
      <c r="A56" s="48" t="s">
        <v>129</v>
      </c>
      <c r="B56" s="47" t="s">
        <v>123</v>
      </c>
      <c r="C56" s="227">
        <f>C49</f>
        <v>0.125</v>
      </c>
      <c r="D56" s="227" t="str">
        <f t="shared" ref="D56:AK56" si="18">D49</f>
        <v>нд</v>
      </c>
      <c r="E56" s="227" t="str">
        <f t="shared" si="18"/>
        <v>нд</v>
      </c>
      <c r="F56" s="227">
        <f>C56</f>
        <v>0.125</v>
      </c>
      <c r="G56" s="227" t="str">
        <f t="shared" si="18"/>
        <v>нд</v>
      </c>
      <c r="H56" s="227" t="str">
        <f t="shared" si="18"/>
        <v>нд</v>
      </c>
      <c r="I56" s="227" t="str">
        <f t="shared" si="18"/>
        <v>нд</v>
      </c>
      <c r="J56" s="227" t="str">
        <f t="shared" si="18"/>
        <v>нд</v>
      </c>
      <c r="K56" s="227" t="str">
        <f t="shared" si="18"/>
        <v>нд</v>
      </c>
      <c r="L56" s="227">
        <f>F56</f>
        <v>0.125</v>
      </c>
      <c r="M56" s="227" t="str">
        <f t="shared" si="18"/>
        <v>IV</v>
      </c>
      <c r="N56" s="227" t="str">
        <f t="shared" si="18"/>
        <v>нд</v>
      </c>
      <c r="O56" s="227" t="str">
        <f t="shared" si="18"/>
        <v>нд</v>
      </c>
      <c r="P56" s="227" t="str">
        <f t="shared" si="18"/>
        <v>нд</v>
      </c>
      <c r="Q56" s="227" t="str">
        <f t="shared" si="18"/>
        <v>нд</v>
      </c>
      <c r="R56" s="227" t="str">
        <f t="shared" si="18"/>
        <v>нд</v>
      </c>
      <c r="S56" s="227" t="str">
        <f t="shared" si="18"/>
        <v>нд</v>
      </c>
      <c r="T56" s="227" t="str">
        <f t="shared" si="18"/>
        <v>нд</v>
      </c>
      <c r="U56" s="227" t="str">
        <f t="shared" si="18"/>
        <v>нд</v>
      </c>
      <c r="V56" s="227" t="str">
        <f t="shared" si="18"/>
        <v>нд</v>
      </c>
      <c r="W56" s="227" t="str">
        <f t="shared" si="18"/>
        <v>нд</v>
      </c>
      <c r="X56" s="227" t="str">
        <f t="shared" si="18"/>
        <v>нд</v>
      </c>
      <c r="Y56" s="227" t="str">
        <f t="shared" si="18"/>
        <v>нд</v>
      </c>
      <c r="Z56" s="227" t="str">
        <f t="shared" si="18"/>
        <v>нд</v>
      </c>
      <c r="AA56" s="227" t="str">
        <f t="shared" si="18"/>
        <v>нд</v>
      </c>
      <c r="AB56" s="227" t="str">
        <f t="shared" si="18"/>
        <v>нд</v>
      </c>
      <c r="AC56" s="227" t="str">
        <f t="shared" si="18"/>
        <v>нд</v>
      </c>
      <c r="AD56" s="227" t="str">
        <f t="shared" si="18"/>
        <v>нд</v>
      </c>
      <c r="AE56" s="227" t="str">
        <f t="shared" si="18"/>
        <v>нд</v>
      </c>
      <c r="AF56" s="227" t="str">
        <f t="shared" si="18"/>
        <v>нд</v>
      </c>
      <c r="AG56" s="227" t="str">
        <f t="shared" si="18"/>
        <v>нд</v>
      </c>
      <c r="AH56" s="227" t="str">
        <f t="shared" si="18"/>
        <v>нд</v>
      </c>
      <c r="AI56" s="227" t="str">
        <f t="shared" si="18"/>
        <v>нд</v>
      </c>
      <c r="AJ56" s="227">
        <f>L56</f>
        <v>0.125</v>
      </c>
      <c r="AK56" s="227" t="str">
        <f t="shared" si="18"/>
        <v>нд</v>
      </c>
    </row>
    <row r="57" spans="1:37" ht="18.75" x14ac:dyDescent="0.25">
      <c r="A57" s="48" t="s">
        <v>128</v>
      </c>
      <c r="B57" s="47" t="s">
        <v>122</v>
      </c>
      <c r="C57" s="224" t="str">
        <f>C50</f>
        <v>нд</v>
      </c>
      <c r="D57" s="224" t="str">
        <f t="shared" ref="D57:AK57" si="19">D50</f>
        <v>нд</v>
      </c>
      <c r="E57" s="224" t="str">
        <f t="shared" si="19"/>
        <v>нд</v>
      </c>
      <c r="F57" s="224" t="str">
        <f t="shared" si="19"/>
        <v>нд</v>
      </c>
      <c r="G57" s="224" t="str">
        <f t="shared" si="19"/>
        <v>нд</v>
      </c>
      <c r="H57" s="224" t="str">
        <f t="shared" si="19"/>
        <v>нд</v>
      </c>
      <c r="I57" s="224" t="str">
        <f t="shared" si="19"/>
        <v>нд</v>
      </c>
      <c r="J57" s="224" t="str">
        <f t="shared" si="19"/>
        <v>нд</v>
      </c>
      <c r="K57" s="224" t="str">
        <f t="shared" si="19"/>
        <v>нд</v>
      </c>
      <c r="L57" s="224" t="str">
        <f t="shared" si="19"/>
        <v>нд</v>
      </c>
      <c r="M57" s="224" t="str">
        <f t="shared" si="19"/>
        <v>нд</v>
      </c>
      <c r="N57" s="224" t="str">
        <f t="shared" si="19"/>
        <v>нд</v>
      </c>
      <c r="O57" s="224" t="str">
        <f t="shared" si="19"/>
        <v>нд</v>
      </c>
      <c r="P57" s="224" t="str">
        <f t="shared" si="19"/>
        <v>нд</v>
      </c>
      <c r="Q57" s="224" t="str">
        <f t="shared" si="19"/>
        <v>нд</v>
      </c>
      <c r="R57" s="224" t="str">
        <f t="shared" si="19"/>
        <v>нд</v>
      </c>
      <c r="S57" s="224" t="str">
        <f t="shared" si="19"/>
        <v>нд</v>
      </c>
      <c r="T57" s="224" t="str">
        <f t="shared" si="19"/>
        <v>нд</v>
      </c>
      <c r="U57" s="224" t="str">
        <f t="shared" si="19"/>
        <v>нд</v>
      </c>
      <c r="V57" s="224" t="str">
        <f t="shared" si="19"/>
        <v>нд</v>
      </c>
      <c r="W57" s="224" t="str">
        <f t="shared" si="19"/>
        <v>нд</v>
      </c>
      <c r="X57" s="224" t="str">
        <f t="shared" si="19"/>
        <v>нд</v>
      </c>
      <c r="Y57" s="224" t="str">
        <f t="shared" si="19"/>
        <v>нд</v>
      </c>
      <c r="Z57" s="224" t="str">
        <f t="shared" si="19"/>
        <v>нд</v>
      </c>
      <c r="AA57" s="224" t="str">
        <f t="shared" si="19"/>
        <v>нд</v>
      </c>
      <c r="AB57" s="224" t="str">
        <f t="shared" si="19"/>
        <v>нд</v>
      </c>
      <c r="AC57" s="224" t="str">
        <f t="shared" si="19"/>
        <v>нд</v>
      </c>
      <c r="AD57" s="224" t="str">
        <f t="shared" si="19"/>
        <v>нд</v>
      </c>
      <c r="AE57" s="224" t="str">
        <f t="shared" si="19"/>
        <v>нд</v>
      </c>
      <c r="AF57" s="224" t="str">
        <f t="shared" si="19"/>
        <v>нд</v>
      </c>
      <c r="AG57" s="224" t="str">
        <f t="shared" si="19"/>
        <v>нд</v>
      </c>
      <c r="AH57" s="224" t="str">
        <f t="shared" si="19"/>
        <v>нд</v>
      </c>
      <c r="AI57" s="224" t="str">
        <f t="shared" si="19"/>
        <v>нд</v>
      </c>
      <c r="AJ57" s="224" t="str">
        <f t="shared" si="19"/>
        <v>нд</v>
      </c>
      <c r="AK57" s="224" t="str">
        <f t="shared" si="19"/>
        <v>нд</v>
      </c>
    </row>
    <row r="58" spans="1:37" ht="36.75" customHeight="1" x14ac:dyDescent="0.25">
      <c r="A58" s="51" t="s">
        <v>55</v>
      </c>
      <c r="B58" s="66" t="s">
        <v>227</v>
      </c>
      <c r="C58" s="224" t="s">
        <v>493</v>
      </c>
      <c r="D58" s="224" t="s">
        <v>493</v>
      </c>
      <c r="E58" s="224" t="s">
        <v>493</v>
      </c>
      <c r="F58" s="224" t="s">
        <v>493</v>
      </c>
      <c r="G58" s="224" t="s">
        <v>493</v>
      </c>
      <c r="H58" s="224" t="s">
        <v>493</v>
      </c>
      <c r="I58" s="224" t="s">
        <v>493</v>
      </c>
      <c r="J58" s="224" t="s">
        <v>493</v>
      </c>
      <c r="K58" s="224" t="s">
        <v>493</v>
      </c>
      <c r="L58" s="224" t="s">
        <v>493</v>
      </c>
      <c r="M58" s="224" t="s">
        <v>493</v>
      </c>
      <c r="N58" s="224" t="s">
        <v>493</v>
      </c>
      <c r="O58" s="224" t="s">
        <v>493</v>
      </c>
      <c r="P58" s="224" t="s">
        <v>493</v>
      </c>
      <c r="Q58" s="224" t="s">
        <v>493</v>
      </c>
      <c r="R58" s="224" t="s">
        <v>493</v>
      </c>
      <c r="S58" s="224" t="s">
        <v>493</v>
      </c>
      <c r="T58" s="224" t="s">
        <v>493</v>
      </c>
      <c r="U58" s="224" t="s">
        <v>493</v>
      </c>
      <c r="V58" s="224" t="s">
        <v>493</v>
      </c>
      <c r="W58" s="224" t="s">
        <v>493</v>
      </c>
      <c r="X58" s="224" t="s">
        <v>493</v>
      </c>
      <c r="Y58" s="224" t="s">
        <v>493</v>
      </c>
      <c r="Z58" s="224" t="s">
        <v>493</v>
      </c>
      <c r="AA58" s="224" t="s">
        <v>493</v>
      </c>
      <c r="AB58" s="224" t="s">
        <v>493</v>
      </c>
      <c r="AC58" s="224" t="s">
        <v>493</v>
      </c>
      <c r="AD58" s="224" t="s">
        <v>493</v>
      </c>
      <c r="AE58" s="224" t="s">
        <v>493</v>
      </c>
      <c r="AF58" s="224" t="s">
        <v>493</v>
      </c>
      <c r="AG58" s="224" t="s">
        <v>493</v>
      </c>
      <c r="AH58" s="224" t="s">
        <v>493</v>
      </c>
      <c r="AI58" s="224" t="s">
        <v>493</v>
      </c>
      <c r="AJ58" s="224" t="s">
        <v>493</v>
      </c>
      <c r="AK58" s="224" t="s">
        <v>493</v>
      </c>
    </row>
    <row r="59" spans="1:37" x14ac:dyDescent="0.25">
      <c r="A59" s="51" t="s">
        <v>53</v>
      </c>
      <c r="B59" s="50" t="s">
        <v>127</v>
      </c>
      <c r="C59" s="224"/>
      <c r="D59" s="224"/>
      <c r="E59" s="229"/>
      <c r="F59" s="229"/>
      <c r="G59" s="229"/>
      <c r="H59" s="229"/>
      <c r="I59" s="229"/>
      <c r="J59" s="229"/>
      <c r="K59" s="229"/>
      <c r="L59" s="229"/>
      <c r="M59" s="229"/>
      <c r="N59" s="229"/>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1"/>
    </row>
    <row r="60" spans="1:37" x14ac:dyDescent="0.25">
      <c r="A60" s="48" t="s">
        <v>221</v>
      </c>
      <c r="B60" s="49" t="s">
        <v>148</v>
      </c>
      <c r="C60" s="224" t="s">
        <v>493</v>
      </c>
      <c r="D60" s="224" t="s">
        <v>493</v>
      </c>
      <c r="E60" s="224" t="s">
        <v>493</v>
      </c>
      <c r="F60" s="224" t="s">
        <v>493</v>
      </c>
      <c r="G60" s="224" t="s">
        <v>493</v>
      </c>
      <c r="H60" s="224" t="s">
        <v>493</v>
      </c>
      <c r="I60" s="224" t="s">
        <v>493</v>
      </c>
      <c r="J60" s="224" t="s">
        <v>493</v>
      </c>
      <c r="K60" s="224" t="s">
        <v>493</v>
      </c>
      <c r="L60" s="224" t="s">
        <v>493</v>
      </c>
      <c r="M60" s="224" t="s">
        <v>493</v>
      </c>
      <c r="N60" s="224" t="s">
        <v>493</v>
      </c>
      <c r="O60" s="224" t="s">
        <v>493</v>
      </c>
      <c r="P60" s="224" t="s">
        <v>493</v>
      </c>
      <c r="Q60" s="224" t="s">
        <v>493</v>
      </c>
      <c r="R60" s="224" t="s">
        <v>493</v>
      </c>
      <c r="S60" s="224" t="s">
        <v>493</v>
      </c>
      <c r="T60" s="224" t="s">
        <v>493</v>
      </c>
      <c r="U60" s="224" t="s">
        <v>493</v>
      </c>
      <c r="V60" s="224" t="s">
        <v>493</v>
      </c>
      <c r="W60" s="224" t="s">
        <v>493</v>
      </c>
      <c r="X60" s="224" t="s">
        <v>493</v>
      </c>
      <c r="Y60" s="224" t="s">
        <v>493</v>
      </c>
      <c r="Z60" s="224" t="s">
        <v>493</v>
      </c>
      <c r="AA60" s="224" t="s">
        <v>493</v>
      </c>
      <c r="AB60" s="224" t="s">
        <v>493</v>
      </c>
      <c r="AC60" s="224" t="s">
        <v>493</v>
      </c>
      <c r="AD60" s="224" t="s">
        <v>493</v>
      </c>
      <c r="AE60" s="224" t="s">
        <v>493</v>
      </c>
      <c r="AF60" s="224" t="s">
        <v>493</v>
      </c>
      <c r="AG60" s="224" t="s">
        <v>493</v>
      </c>
      <c r="AH60" s="224" t="s">
        <v>493</v>
      </c>
      <c r="AI60" s="224" t="s">
        <v>493</v>
      </c>
      <c r="AJ60" s="224" t="s">
        <v>493</v>
      </c>
      <c r="AK60" s="224" t="s">
        <v>493</v>
      </c>
    </row>
    <row r="61" spans="1:37" x14ac:dyDescent="0.25">
      <c r="A61" s="48" t="s">
        <v>222</v>
      </c>
      <c r="B61" s="49" t="s">
        <v>146</v>
      </c>
      <c r="C61" s="224" t="s">
        <v>493</v>
      </c>
      <c r="D61" s="224" t="s">
        <v>493</v>
      </c>
      <c r="E61" s="224" t="s">
        <v>493</v>
      </c>
      <c r="F61" s="224" t="s">
        <v>493</v>
      </c>
      <c r="G61" s="224" t="s">
        <v>493</v>
      </c>
      <c r="H61" s="224" t="s">
        <v>493</v>
      </c>
      <c r="I61" s="224" t="s">
        <v>493</v>
      </c>
      <c r="J61" s="224" t="s">
        <v>493</v>
      </c>
      <c r="K61" s="224" t="s">
        <v>493</v>
      </c>
      <c r="L61" s="224" t="s">
        <v>493</v>
      </c>
      <c r="M61" s="224" t="s">
        <v>493</v>
      </c>
      <c r="N61" s="224" t="s">
        <v>493</v>
      </c>
      <c r="O61" s="224" t="s">
        <v>493</v>
      </c>
      <c r="P61" s="224" t="s">
        <v>493</v>
      </c>
      <c r="Q61" s="224" t="s">
        <v>493</v>
      </c>
      <c r="R61" s="224" t="s">
        <v>493</v>
      </c>
      <c r="S61" s="224" t="s">
        <v>493</v>
      </c>
      <c r="T61" s="224" t="s">
        <v>493</v>
      </c>
      <c r="U61" s="224" t="s">
        <v>493</v>
      </c>
      <c r="V61" s="224" t="s">
        <v>493</v>
      </c>
      <c r="W61" s="224" t="s">
        <v>493</v>
      </c>
      <c r="X61" s="224" t="s">
        <v>493</v>
      </c>
      <c r="Y61" s="224" t="s">
        <v>493</v>
      </c>
      <c r="Z61" s="224" t="s">
        <v>493</v>
      </c>
      <c r="AA61" s="224" t="s">
        <v>493</v>
      </c>
      <c r="AB61" s="224" t="s">
        <v>493</v>
      </c>
      <c r="AC61" s="224" t="s">
        <v>493</v>
      </c>
      <c r="AD61" s="224" t="s">
        <v>493</v>
      </c>
      <c r="AE61" s="224" t="s">
        <v>493</v>
      </c>
      <c r="AF61" s="224" t="s">
        <v>493</v>
      </c>
      <c r="AG61" s="224" t="s">
        <v>493</v>
      </c>
      <c r="AH61" s="224" t="s">
        <v>493</v>
      </c>
      <c r="AI61" s="224" t="s">
        <v>493</v>
      </c>
      <c r="AJ61" s="224" t="s">
        <v>493</v>
      </c>
      <c r="AK61" s="224" t="s">
        <v>493</v>
      </c>
    </row>
    <row r="62" spans="1:37" x14ac:dyDescent="0.25">
      <c r="A62" s="48" t="s">
        <v>223</v>
      </c>
      <c r="B62" s="49" t="s">
        <v>144</v>
      </c>
      <c r="C62" s="224" t="s">
        <v>493</v>
      </c>
      <c r="D62" s="224" t="s">
        <v>493</v>
      </c>
      <c r="E62" s="224" t="s">
        <v>493</v>
      </c>
      <c r="F62" s="224" t="s">
        <v>493</v>
      </c>
      <c r="G62" s="224" t="s">
        <v>493</v>
      </c>
      <c r="H62" s="224" t="s">
        <v>493</v>
      </c>
      <c r="I62" s="224" t="s">
        <v>493</v>
      </c>
      <c r="J62" s="224" t="s">
        <v>493</v>
      </c>
      <c r="K62" s="224" t="s">
        <v>493</v>
      </c>
      <c r="L62" s="224" t="s">
        <v>493</v>
      </c>
      <c r="M62" s="224" t="s">
        <v>493</v>
      </c>
      <c r="N62" s="224" t="s">
        <v>493</v>
      </c>
      <c r="O62" s="224" t="s">
        <v>493</v>
      </c>
      <c r="P62" s="224" t="s">
        <v>493</v>
      </c>
      <c r="Q62" s="224" t="s">
        <v>493</v>
      </c>
      <c r="R62" s="224" t="s">
        <v>493</v>
      </c>
      <c r="S62" s="224" t="s">
        <v>493</v>
      </c>
      <c r="T62" s="224" t="s">
        <v>493</v>
      </c>
      <c r="U62" s="224" t="s">
        <v>493</v>
      </c>
      <c r="V62" s="224" t="s">
        <v>493</v>
      </c>
      <c r="W62" s="224" t="s">
        <v>493</v>
      </c>
      <c r="X62" s="224" t="s">
        <v>493</v>
      </c>
      <c r="Y62" s="224" t="s">
        <v>493</v>
      </c>
      <c r="Z62" s="224" t="s">
        <v>493</v>
      </c>
      <c r="AA62" s="224" t="s">
        <v>493</v>
      </c>
      <c r="AB62" s="224" t="s">
        <v>493</v>
      </c>
      <c r="AC62" s="224" t="s">
        <v>493</v>
      </c>
      <c r="AD62" s="224" t="s">
        <v>493</v>
      </c>
      <c r="AE62" s="224" t="s">
        <v>493</v>
      </c>
      <c r="AF62" s="224" t="s">
        <v>493</v>
      </c>
      <c r="AG62" s="224" t="s">
        <v>493</v>
      </c>
      <c r="AH62" s="224" t="s">
        <v>493</v>
      </c>
      <c r="AI62" s="224" t="s">
        <v>493</v>
      </c>
      <c r="AJ62" s="224" t="s">
        <v>493</v>
      </c>
      <c r="AK62" s="224" t="s">
        <v>493</v>
      </c>
    </row>
    <row r="63" spans="1:37" x14ac:dyDescent="0.25">
      <c r="A63" s="48" t="s">
        <v>224</v>
      </c>
      <c r="B63" s="49" t="s">
        <v>226</v>
      </c>
      <c r="C63" s="232">
        <v>0.125</v>
      </c>
      <c r="D63" s="224" t="s">
        <v>493</v>
      </c>
      <c r="E63" s="224" t="s">
        <v>493</v>
      </c>
      <c r="F63" s="224">
        <v>0.125</v>
      </c>
      <c r="G63" s="224" t="s">
        <v>493</v>
      </c>
      <c r="H63" s="224" t="s">
        <v>493</v>
      </c>
      <c r="I63" s="224" t="s">
        <v>493</v>
      </c>
      <c r="J63" s="224" t="s">
        <v>493</v>
      </c>
      <c r="K63" s="224" t="s">
        <v>493</v>
      </c>
      <c r="L63" s="224">
        <v>0.125</v>
      </c>
      <c r="M63" s="224" t="s">
        <v>510</v>
      </c>
      <c r="N63" s="224" t="s">
        <v>493</v>
      </c>
      <c r="O63" s="224" t="s">
        <v>493</v>
      </c>
      <c r="P63" s="224" t="s">
        <v>493</v>
      </c>
      <c r="Q63" s="224" t="s">
        <v>493</v>
      </c>
      <c r="R63" s="224" t="s">
        <v>493</v>
      </c>
      <c r="S63" s="224" t="s">
        <v>493</v>
      </c>
      <c r="T63" s="224" t="s">
        <v>493</v>
      </c>
      <c r="U63" s="224" t="s">
        <v>493</v>
      </c>
      <c r="V63" s="224" t="s">
        <v>493</v>
      </c>
      <c r="W63" s="224" t="s">
        <v>493</v>
      </c>
      <c r="X63" s="224" t="s">
        <v>493</v>
      </c>
      <c r="Y63" s="224" t="s">
        <v>493</v>
      </c>
      <c r="Z63" s="224" t="s">
        <v>493</v>
      </c>
      <c r="AA63" s="224" t="s">
        <v>493</v>
      </c>
      <c r="AB63" s="224" t="s">
        <v>493</v>
      </c>
      <c r="AC63" s="224" t="s">
        <v>493</v>
      </c>
      <c r="AD63" s="224" t="s">
        <v>493</v>
      </c>
      <c r="AE63" s="224" t="s">
        <v>493</v>
      </c>
      <c r="AF63" s="224" t="s">
        <v>493</v>
      </c>
      <c r="AG63" s="224" t="s">
        <v>493</v>
      </c>
      <c r="AH63" s="224" t="s">
        <v>493</v>
      </c>
      <c r="AI63" s="224" t="s">
        <v>493</v>
      </c>
      <c r="AJ63" s="224">
        <v>0.125</v>
      </c>
      <c r="AK63" s="233" t="s">
        <v>493</v>
      </c>
    </row>
    <row r="64" spans="1:37" ht="18.75" x14ac:dyDescent="0.25">
      <c r="A64" s="48" t="s">
        <v>225</v>
      </c>
      <c r="B64" s="47" t="s">
        <v>122</v>
      </c>
      <c r="C64" s="224" t="s">
        <v>493</v>
      </c>
      <c r="D64" s="224" t="s">
        <v>493</v>
      </c>
      <c r="E64" s="224" t="s">
        <v>493</v>
      </c>
      <c r="F64" s="224" t="s">
        <v>493</v>
      </c>
      <c r="G64" s="224" t="s">
        <v>493</v>
      </c>
      <c r="H64" s="224" t="s">
        <v>493</v>
      </c>
      <c r="I64" s="224" t="s">
        <v>493</v>
      </c>
      <c r="J64" s="224" t="s">
        <v>493</v>
      </c>
      <c r="K64" s="224" t="s">
        <v>493</v>
      </c>
      <c r="L64" s="224" t="s">
        <v>493</v>
      </c>
      <c r="M64" s="224" t="s">
        <v>493</v>
      </c>
      <c r="N64" s="224" t="s">
        <v>493</v>
      </c>
      <c r="O64" s="224" t="s">
        <v>493</v>
      </c>
      <c r="P64" s="224" t="s">
        <v>493</v>
      </c>
      <c r="Q64" s="224" t="s">
        <v>493</v>
      </c>
      <c r="R64" s="224" t="s">
        <v>493</v>
      </c>
      <c r="S64" s="224" t="s">
        <v>493</v>
      </c>
      <c r="T64" s="224" t="s">
        <v>493</v>
      </c>
      <c r="U64" s="224" t="s">
        <v>493</v>
      </c>
      <c r="V64" s="224" t="s">
        <v>493</v>
      </c>
      <c r="W64" s="224" t="s">
        <v>493</v>
      </c>
      <c r="X64" s="224" t="s">
        <v>493</v>
      </c>
      <c r="Y64" s="224" t="s">
        <v>493</v>
      </c>
      <c r="Z64" s="224" t="s">
        <v>493</v>
      </c>
      <c r="AA64" s="224" t="s">
        <v>493</v>
      </c>
      <c r="AB64" s="224" t="s">
        <v>493</v>
      </c>
      <c r="AC64" s="224" t="s">
        <v>493</v>
      </c>
      <c r="AD64" s="224" t="s">
        <v>493</v>
      </c>
      <c r="AE64" s="224" t="s">
        <v>493</v>
      </c>
      <c r="AF64" s="224" t="s">
        <v>493</v>
      </c>
      <c r="AG64" s="224" t="s">
        <v>493</v>
      </c>
      <c r="AH64" s="224" t="s">
        <v>493</v>
      </c>
      <c r="AI64" s="224" t="s">
        <v>493</v>
      </c>
      <c r="AJ64" s="224" t="s">
        <v>493</v>
      </c>
      <c r="AK64" s="224" t="s">
        <v>493</v>
      </c>
    </row>
    <row r="65" spans="1:36" x14ac:dyDescent="0.25">
      <c r="A65" s="44"/>
      <c r="B65" s="40"/>
      <c r="C65" s="40"/>
      <c r="D65" s="40"/>
      <c r="E65" s="40"/>
      <c r="F65" s="40"/>
      <c r="G65" s="40"/>
      <c r="H65" s="40"/>
      <c r="I65" s="40"/>
      <c r="J65" s="40"/>
      <c r="K65" s="40"/>
      <c r="L65" s="44"/>
      <c r="M65" s="44"/>
    </row>
    <row r="66" spans="1:36" ht="54" customHeight="1" x14ac:dyDescent="0.25">
      <c r="B66" s="380"/>
      <c r="C66" s="380"/>
      <c r="D66" s="380"/>
      <c r="E66" s="380"/>
      <c r="F66" s="380"/>
      <c r="G66" s="380"/>
      <c r="H66" s="380"/>
      <c r="I66" s="380"/>
      <c r="J66" s="42"/>
      <c r="K66" s="42"/>
      <c r="L66" s="43"/>
      <c r="M66" s="43"/>
      <c r="N66" s="419"/>
      <c r="O66" s="419"/>
      <c r="P66" s="43"/>
      <c r="Q66" s="43"/>
      <c r="R66" s="43"/>
      <c r="S66" s="43"/>
      <c r="T66" s="43"/>
      <c r="U66" s="43"/>
      <c r="V66" s="43"/>
      <c r="W66" s="43"/>
      <c r="X66" s="43"/>
      <c r="Y66" s="43"/>
      <c r="Z66" s="43"/>
      <c r="AA66" s="43"/>
      <c r="AB66" s="43"/>
      <c r="AC66" s="43"/>
      <c r="AD66" s="43"/>
      <c r="AE66" s="43"/>
      <c r="AF66" s="43"/>
      <c r="AG66" s="43"/>
      <c r="AH66" s="43"/>
      <c r="AI66" s="43"/>
      <c r="AJ66" s="43"/>
    </row>
    <row r="68" spans="1:36" ht="50.25" customHeight="1" x14ac:dyDescent="0.25">
      <c r="B68" s="380"/>
      <c r="C68" s="380"/>
      <c r="D68" s="380"/>
      <c r="E68" s="380"/>
      <c r="F68" s="380"/>
      <c r="G68" s="380"/>
      <c r="H68" s="380"/>
      <c r="I68" s="380"/>
      <c r="J68" s="42"/>
      <c r="K68" s="42"/>
    </row>
    <row r="70" spans="1:36" ht="36.75" customHeight="1" x14ac:dyDescent="0.25">
      <c r="B70" s="380"/>
      <c r="C70" s="380"/>
      <c r="D70" s="380"/>
      <c r="E70" s="380"/>
      <c r="F70" s="380"/>
      <c r="G70" s="380"/>
      <c r="H70" s="380"/>
      <c r="I70" s="380"/>
      <c r="J70" s="42"/>
      <c r="K70" s="42"/>
    </row>
    <row r="71" spans="1:36" x14ac:dyDescent="0.25">
      <c r="N71" s="420"/>
    </row>
    <row r="72" spans="1:36" ht="51" customHeight="1" x14ac:dyDescent="0.25">
      <c r="B72" s="380"/>
      <c r="C72" s="380"/>
      <c r="D72" s="380"/>
      <c r="E72" s="380"/>
      <c r="F72" s="380"/>
      <c r="G72" s="380"/>
      <c r="H72" s="380"/>
      <c r="I72" s="380"/>
      <c r="J72" s="42"/>
      <c r="K72" s="42"/>
      <c r="N72" s="420"/>
    </row>
    <row r="73" spans="1:36" ht="32.25" customHeight="1" x14ac:dyDescent="0.25">
      <c r="B73" s="380"/>
      <c r="C73" s="380"/>
      <c r="D73" s="380"/>
      <c r="E73" s="380"/>
      <c r="F73" s="380"/>
      <c r="G73" s="380"/>
      <c r="H73" s="380"/>
      <c r="I73" s="380"/>
      <c r="J73" s="42"/>
      <c r="K73" s="42"/>
    </row>
    <row r="74" spans="1:36" ht="51.75" customHeight="1" x14ac:dyDescent="0.25">
      <c r="B74" s="380"/>
      <c r="C74" s="380"/>
      <c r="D74" s="380"/>
      <c r="E74" s="380"/>
      <c r="F74" s="380"/>
      <c r="G74" s="380"/>
      <c r="H74" s="380"/>
      <c r="I74" s="380"/>
      <c r="J74" s="42"/>
      <c r="K74" s="42"/>
    </row>
    <row r="75" spans="1:36" ht="21.75" customHeight="1" x14ac:dyDescent="0.25">
      <c r="B75" s="378"/>
      <c r="C75" s="378"/>
      <c r="D75" s="378"/>
      <c r="E75" s="378"/>
      <c r="F75" s="378"/>
      <c r="G75" s="378"/>
      <c r="H75" s="378"/>
      <c r="I75" s="378"/>
      <c r="J75" s="41"/>
      <c r="K75" s="41"/>
    </row>
    <row r="76" spans="1:36" ht="23.25" customHeight="1" x14ac:dyDescent="0.25"/>
    <row r="77" spans="1:36" ht="18.75" customHeight="1" x14ac:dyDescent="0.25">
      <c r="B77" s="379"/>
      <c r="C77" s="379"/>
      <c r="D77" s="379"/>
      <c r="E77" s="379"/>
      <c r="F77" s="379"/>
      <c r="G77" s="379"/>
      <c r="H77" s="379"/>
      <c r="I77" s="379"/>
      <c r="J77" s="40"/>
      <c r="K77" s="40"/>
    </row>
  </sheetData>
  <mergeCells count="45">
    <mergeCell ref="V21:W21"/>
    <mergeCell ref="X20:AA20"/>
    <mergeCell ref="X21:Y21"/>
    <mergeCell ref="Z21:AA21"/>
    <mergeCell ref="AB20:AE20"/>
    <mergeCell ref="AB21:AC21"/>
    <mergeCell ref="AD21:AE21"/>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L20:O20"/>
    <mergeCell ref="L21:M21"/>
    <mergeCell ref="N21:O21"/>
    <mergeCell ref="G20:G22"/>
    <mergeCell ref="H21:I21"/>
    <mergeCell ref="H20:K20"/>
    <mergeCell ref="J21:K21"/>
    <mergeCell ref="B20:B22"/>
    <mergeCell ref="AF20:AI20"/>
    <mergeCell ref="AF21:AG21"/>
    <mergeCell ref="AH21:AI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26" sqref="A26:XFD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5.42578125" style="14" customWidth="1"/>
    <col min="29" max="29" width="14.28515625" style="14" customWidth="1"/>
    <col min="30" max="30" width="10.7109375" style="14" customWidth="1"/>
    <col min="31" max="31" width="15.85546875" style="14" customWidth="1"/>
    <col min="32" max="32" width="11.7109375" style="14" customWidth="1"/>
    <col min="33" max="33" width="11.5703125" style="14" customWidth="1"/>
    <col min="34" max="34" width="12.28515625" style="14" customWidth="1"/>
    <col min="35"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66</v>
      </c>
    </row>
    <row r="2" spans="1:48" ht="18.75" x14ac:dyDescent="0.3">
      <c r="AV2" s="11" t="s">
        <v>7</v>
      </c>
    </row>
    <row r="3" spans="1:48" ht="18.75" x14ac:dyDescent="0.3">
      <c r="AV3" s="11" t="s">
        <v>65</v>
      </c>
    </row>
    <row r="4" spans="1:48" ht="18.75" x14ac:dyDescent="0.3">
      <c r="AV4" s="11"/>
    </row>
    <row r="5" spans="1:48" ht="18.75" customHeight="1" x14ac:dyDescent="0.25">
      <c r="A5" s="285" t="str">
        <f>'1. паспорт местоположение'!A5:C5</f>
        <v>Год раскрытия информации: 2026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row>
    <row r="6" spans="1:48" ht="18.75" x14ac:dyDescent="0.3">
      <c r="AV6" s="11"/>
    </row>
    <row r="7" spans="1:48" ht="18.75" x14ac:dyDescent="0.25">
      <c r="A7" s="246" t="s">
        <v>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ht="15.75" x14ac:dyDescent="0.25">
      <c r="A9" s="247" t="str">
        <f>'1. паспорт местоположение'!A9:C9</f>
        <v xml:space="preserve">Общество с ограниченной ответственностью "СИСТЕМА" </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51" t="s">
        <v>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15.75" x14ac:dyDescent="0.25">
      <c r="A12" s="252" t="str">
        <f>'1. паспорт местоположение'!A12:C12</f>
        <v>P_1.2.2.1_1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51" t="s">
        <v>4</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70"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15.75" x14ac:dyDescent="0.25">
      <c r="A16" s="251" t="s">
        <v>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x14ac:dyDescent="0.25">
      <c r="A21" s="393" t="s">
        <v>464</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ht="58.5" customHeight="1" x14ac:dyDescent="0.25">
      <c r="A22" s="386" t="s">
        <v>49</v>
      </c>
      <c r="B22" s="395" t="s">
        <v>21</v>
      </c>
      <c r="C22" s="386" t="s">
        <v>48</v>
      </c>
      <c r="D22" s="386" t="s">
        <v>47</v>
      </c>
      <c r="E22" s="398" t="s">
        <v>474</v>
      </c>
      <c r="F22" s="399"/>
      <c r="G22" s="399"/>
      <c r="H22" s="399"/>
      <c r="I22" s="399"/>
      <c r="J22" s="399"/>
      <c r="K22" s="399"/>
      <c r="L22" s="400"/>
      <c r="M22" s="386" t="s">
        <v>46</v>
      </c>
      <c r="N22" s="386" t="s">
        <v>45</v>
      </c>
      <c r="O22" s="386" t="s">
        <v>44</v>
      </c>
      <c r="P22" s="383" t="s">
        <v>234</v>
      </c>
      <c r="Q22" s="383" t="s">
        <v>43</v>
      </c>
      <c r="R22" s="383" t="s">
        <v>42</v>
      </c>
      <c r="S22" s="383" t="s">
        <v>41</v>
      </c>
      <c r="T22" s="383"/>
      <c r="U22" s="383" t="s">
        <v>40</v>
      </c>
      <c r="V22" s="383" t="s">
        <v>39</v>
      </c>
      <c r="W22" s="383" t="s">
        <v>38</v>
      </c>
      <c r="X22" s="383" t="s">
        <v>37</v>
      </c>
      <c r="Y22" s="383" t="s">
        <v>36</v>
      </c>
      <c r="Z22" s="388" t="s">
        <v>35</v>
      </c>
      <c r="AA22" s="383" t="s">
        <v>34</v>
      </c>
      <c r="AB22" s="383" t="s">
        <v>33</v>
      </c>
      <c r="AC22" s="383" t="s">
        <v>32</v>
      </c>
      <c r="AD22" s="383" t="s">
        <v>31</v>
      </c>
      <c r="AE22" s="383" t="s">
        <v>30</v>
      </c>
      <c r="AF22" s="383" t="s">
        <v>29</v>
      </c>
      <c r="AG22" s="383"/>
      <c r="AH22" s="383"/>
      <c r="AI22" s="383"/>
      <c r="AJ22" s="383"/>
      <c r="AK22" s="383"/>
      <c r="AL22" s="383" t="s">
        <v>28</v>
      </c>
      <c r="AM22" s="383"/>
      <c r="AN22" s="383"/>
      <c r="AO22" s="383"/>
      <c r="AP22" s="383" t="s">
        <v>27</v>
      </c>
      <c r="AQ22" s="383"/>
      <c r="AR22" s="383" t="s">
        <v>26</v>
      </c>
      <c r="AS22" s="383" t="s">
        <v>25</v>
      </c>
      <c r="AT22" s="383" t="s">
        <v>24</v>
      </c>
      <c r="AU22" s="383" t="s">
        <v>23</v>
      </c>
      <c r="AV22" s="389" t="s">
        <v>22</v>
      </c>
    </row>
    <row r="23" spans="1:48" ht="64.5" customHeight="1" x14ac:dyDescent="0.25">
      <c r="A23" s="394"/>
      <c r="B23" s="396"/>
      <c r="C23" s="394"/>
      <c r="D23" s="394"/>
      <c r="E23" s="386" t="s">
        <v>20</v>
      </c>
      <c r="F23" s="384" t="s">
        <v>126</v>
      </c>
      <c r="G23" s="384" t="s">
        <v>125</v>
      </c>
      <c r="H23" s="384" t="s">
        <v>124</v>
      </c>
      <c r="I23" s="371" t="s">
        <v>385</v>
      </c>
      <c r="J23" s="371" t="s">
        <v>386</v>
      </c>
      <c r="K23" s="371" t="s">
        <v>387</v>
      </c>
      <c r="L23" s="384" t="s">
        <v>74</v>
      </c>
      <c r="M23" s="394"/>
      <c r="N23" s="394"/>
      <c r="O23" s="394"/>
      <c r="P23" s="383"/>
      <c r="Q23" s="383"/>
      <c r="R23" s="383"/>
      <c r="S23" s="391" t="s">
        <v>1</v>
      </c>
      <c r="T23" s="391" t="s">
        <v>8</v>
      </c>
      <c r="U23" s="383"/>
      <c r="V23" s="383"/>
      <c r="W23" s="383"/>
      <c r="X23" s="383"/>
      <c r="Y23" s="383"/>
      <c r="Z23" s="383"/>
      <c r="AA23" s="383"/>
      <c r="AB23" s="383"/>
      <c r="AC23" s="383"/>
      <c r="AD23" s="383"/>
      <c r="AE23" s="383"/>
      <c r="AF23" s="383" t="s">
        <v>19</v>
      </c>
      <c r="AG23" s="383"/>
      <c r="AH23" s="383" t="s">
        <v>18</v>
      </c>
      <c r="AI23" s="383"/>
      <c r="AJ23" s="386" t="s">
        <v>17</v>
      </c>
      <c r="AK23" s="386" t="s">
        <v>16</v>
      </c>
      <c r="AL23" s="386" t="s">
        <v>15</v>
      </c>
      <c r="AM23" s="386" t="s">
        <v>14</v>
      </c>
      <c r="AN23" s="386" t="s">
        <v>13</v>
      </c>
      <c r="AO23" s="386" t="s">
        <v>12</v>
      </c>
      <c r="AP23" s="386" t="s">
        <v>11</v>
      </c>
      <c r="AQ23" s="401" t="s">
        <v>8</v>
      </c>
      <c r="AR23" s="383"/>
      <c r="AS23" s="383"/>
      <c r="AT23" s="383"/>
      <c r="AU23" s="383"/>
      <c r="AV23" s="390"/>
    </row>
    <row r="24" spans="1:48" ht="96.75" customHeight="1" x14ac:dyDescent="0.25">
      <c r="A24" s="387"/>
      <c r="B24" s="397"/>
      <c r="C24" s="387"/>
      <c r="D24" s="387"/>
      <c r="E24" s="387"/>
      <c r="F24" s="385"/>
      <c r="G24" s="385"/>
      <c r="H24" s="385"/>
      <c r="I24" s="373"/>
      <c r="J24" s="373"/>
      <c r="K24" s="373"/>
      <c r="L24" s="385"/>
      <c r="M24" s="387"/>
      <c r="N24" s="387"/>
      <c r="O24" s="387"/>
      <c r="P24" s="383"/>
      <c r="Q24" s="383"/>
      <c r="R24" s="383"/>
      <c r="S24" s="392"/>
      <c r="T24" s="392"/>
      <c r="U24" s="383"/>
      <c r="V24" s="383"/>
      <c r="W24" s="383"/>
      <c r="X24" s="383"/>
      <c r="Y24" s="383"/>
      <c r="Z24" s="383"/>
      <c r="AA24" s="383"/>
      <c r="AB24" s="383"/>
      <c r="AC24" s="383"/>
      <c r="AD24" s="383"/>
      <c r="AE24" s="383"/>
      <c r="AF24" s="178" t="s">
        <v>10</v>
      </c>
      <c r="AG24" s="178" t="s">
        <v>9</v>
      </c>
      <c r="AH24" s="124" t="s">
        <v>1</v>
      </c>
      <c r="AI24" s="124" t="s">
        <v>8</v>
      </c>
      <c r="AJ24" s="387"/>
      <c r="AK24" s="387"/>
      <c r="AL24" s="387"/>
      <c r="AM24" s="387"/>
      <c r="AN24" s="387"/>
      <c r="AO24" s="387"/>
      <c r="AP24" s="387"/>
      <c r="AQ24" s="402"/>
      <c r="AR24" s="383"/>
      <c r="AS24" s="383"/>
      <c r="AT24" s="383"/>
      <c r="AU24" s="383"/>
      <c r="AV24" s="390"/>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414" customFormat="1" ht="11.25" x14ac:dyDescent="0.2">
      <c r="A26" s="413" t="s">
        <v>493</v>
      </c>
      <c r="B26" s="413" t="s">
        <v>493</v>
      </c>
      <c r="C26" s="413" t="s">
        <v>493</v>
      </c>
      <c r="D26" s="413" t="s">
        <v>493</v>
      </c>
      <c r="E26" s="413" t="s">
        <v>493</v>
      </c>
      <c r="F26" s="413" t="s">
        <v>493</v>
      </c>
      <c r="G26" s="413" t="s">
        <v>493</v>
      </c>
      <c r="H26" s="413" t="s">
        <v>493</v>
      </c>
      <c r="I26" s="413" t="s">
        <v>493</v>
      </c>
      <c r="J26" s="413" t="s">
        <v>493</v>
      </c>
      <c r="K26" s="413" t="s">
        <v>493</v>
      </c>
      <c r="L26" s="413" t="s">
        <v>493</v>
      </c>
      <c r="M26" s="413" t="s">
        <v>493</v>
      </c>
      <c r="N26" s="413" t="s">
        <v>493</v>
      </c>
      <c r="O26" s="413" t="s">
        <v>493</v>
      </c>
      <c r="P26" s="413" t="s">
        <v>493</v>
      </c>
      <c r="Q26" s="413" t="s">
        <v>493</v>
      </c>
      <c r="R26" s="413" t="s">
        <v>493</v>
      </c>
      <c r="S26" s="413" t="s">
        <v>493</v>
      </c>
      <c r="T26" s="413" t="s">
        <v>493</v>
      </c>
      <c r="U26" s="413" t="s">
        <v>493</v>
      </c>
      <c r="V26" s="413" t="s">
        <v>493</v>
      </c>
      <c r="W26" s="413" t="s">
        <v>493</v>
      </c>
      <c r="X26" s="413" t="s">
        <v>493</v>
      </c>
      <c r="Y26" s="413" t="s">
        <v>493</v>
      </c>
      <c r="Z26" s="413" t="s">
        <v>493</v>
      </c>
      <c r="AA26" s="413" t="s">
        <v>493</v>
      </c>
      <c r="AB26" s="413" t="s">
        <v>493</v>
      </c>
      <c r="AC26" s="413" t="s">
        <v>493</v>
      </c>
      <c r="AD26" s="413" t="s">
        <v>493</v>
      </c>
      <c r="AE26" s="413" t="s">
        <v>493</v>
      </c>
      <c r="AF26" s="413" t="s">
        <v>493</v>
      </c>
      <c r="AG26" s="413" t="s">
        <v>493</v>
      </c>
      <c r="AH26" s="413" t="s">
        <v>493</v>
      </c>
      <c r="AI26" s="413" t="s">
        <v>493</v>
      </c>
      <c r="AJ26" s="413" t="s">
        <v>493</v>
      </c>
      <c r="AK26" s="413" t="s">
        <v>493</v>
      </c>
      <c r="AL26" s="413" t="s">
        <v>493</v>
      </c>
      <c r="AM26" s="413" t="s">
        <v>493</v>
      </c>
      <c r="AN26" s="413" t="s">
        <v>493</v>
      </c>
      <c r="AO26" s="413" t="s">
        <v>493</v>
      </c>
      <c r="AP26" s="413" t="s">
        <v>493</v>
      </c>
      <c r="AQ26" s="413" t="s">
        <v>493</v>
      </c>
      <c r="AR26" s="413" t="s">
        <v>493</v>
      </c>
      <c r="AS26" s="413" t="s">
        <v>493</v>
      </c>
      <c r="AT26" s="413" t="s">
        <v>493</v>
      </c>
      <c r="AU26" s="413" t="s">
        <v>493</v>
      </c>
      <c r="AV26" s="413" t="s">
        <v>493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96" customWidth="1"/>
    <col min="3" max="256" width="9.140625" style="39"/>
    <col min="257" max="258" width="66.140625" style="39" customWidth="1"/>
    <col min="259" max="512" width="9.140625" style="39"/>
    <col min="513" max="514" width="66.140625" style="39" customWidth="1"/>
    <col min="515" max="768" width="9.140625" style="39"/>
    <col min="769" max="770" width="66.140625" style="39" customWidth="1"/>
    <col min="771" max="1024" width="9.140625" style="39"/>
    <col min="1025" max="1026" width="66.140625" style="39" customWidth="1"/>
    <col min="1027" max="1280" width="9.140625" style="39"/>
    <col min="1281" max="1282" width="66.140625" style="39" customWidth="1"/>
    <col min="1283" max="1536" width="9.140625" style="39"/>
    <col min="1537" max="1538" width="66.140625" style="39" customWidth="1"/>
    <col min="1539" max="1792" width="9.140625" style="39"/>
    <col min="1793" max="1794" width="66.140625" style="39" customWidth="1"/>
    <col min="1795" max="2048" width="9.140625" style="39"/>
    <col min="2049" max="2050" width="66.140625" style="39" customWidth="1"/>
    <col min="2051" max="2304" width="9.140625" style="39"/>
    <col min="2305" max="2306" width="66.140625" style="39" customWidth="1"/>
    <col min="2307" max="2560" width="9.140625" style="39"/>
    <col min="2561" max="2562" width="66.140625" style="39" customWidth="1"/>
    <col min="2563" max="2816" width="9.140625" style="39"/>
    <col min="2817" max="2818" width="66.140625" style="39" customWidth="1"/>
    <col min="2819" max="3072" width="9.140625" style="39"/>
    <col min="3073" max="3074" width="66.140625" style="39" customWidth="1"/>
    <col min="3075" max="3328" width="9.140625" style="39"/>
    <col min="3329" max="3330" width="66.140625" style="39" customWidth="1"/>
    <col min="3331" max="3584" width="9.140625" style="39"/>
    <col min="3585" max="3586" width="66.140625" style="39" customWidth="1"/>
    <col min="3587" max="3840" width="9.140625" style="39"/>
    <col min="3841" max="3842" width="66.140625" style="39" customWidth="1"/>
    <col min="3843" max="4096" width="9.140625" style="39"/>
    <col min="4097" max="4098" width="66.140625" style="39" customWidth="1"/>
    <col min="4099" max="4352" width="9.140625" style="39"/>
    <col min="4353" max="4354" width="66.140625" style="39" customWidth="1"/>
    <col min="4355" max="4608" width="9.140625" style="39"/>
    <col min="4609" max="4610" width="66.140625" style="39" customWidth="1"/>
    <col min="4611" max="4864" width="9.140625" style="39"/>
    <col min="4865" max="4866" width="66.140625" style="39" customWidth="1"/>
    <col min="4867" max="5120" width="9.140625" style="39"/>
    <col min="5121" max="5122" width="66.140625" style="39" customWidth="1"/>
    <col min="5123" max="5376" width="9.140625" style="39"/>
    <col min="5377" max="5378" width="66.140625" style="39" customWidth="1"/>
    <col min="5379" max="5632" width="9.140625" style="39"/>
    <col min="5633" max="5634" width="66.140625" style="39" customWidth="1"/>
    <col min="5635" max="5888" width="9.140625" style="39"/>
    <col min="5889" max="5890" width="66.140625" style="39" customWidth="1"/>
    <col min="5891" max="6144" width="9.140625" style="39"/>
    <col min="6145" max="6146" width="66.140625" style="39" customWidth="1"/>
    <col min="6147" max="6400" width="9.140625" style="39"/>
    <col min="6401" max="6402" width="66.140625" style="39" customWidth="1"/>
    <col min="6403" max="6656" width="9.140625" style="39"/>
    <col min="6657" max="6658" width="66.140625" style="39" customWidth="1"/>
    <col min="6659" max="6912" width="9.140625" style="39"/>
    <col min="6913" max="6914" width="66.140625" style="39" customWidth="1"/>
    <col min="6915" max="7168" width="9.140625" style="39"/>
    <col min="7169" max="7170" width="66.140625" style="39" customWidth="1"/>
    <col min="7171" max="7424" width="9.140625" style="39"/>
    <col min="7425" max="7426" width="66.140625" style="39" customWidth="1"/>
    <col min="7427" max="7680" width="9.140625" style="39"/>
    <col min="7681" max="7682" width="66.140625" style="39" customWidth="1"/>
    <col min="7683" max="7936" width="9.140625" style="39"/>
    <col min="7937" max="7938" width="66.140625" style="39" customWidth="1"/>
    <col min="7939" max="8192" width="9.140625" style="39"/>
    <col min="8193" max="8194" width="66.140625" style="39" customWidth="1"/>
    <col min="8195" max="8448" width="9.140625" style="39"/>
    <col min="8449" max="8450" width="66.140625" style="39" customWidth="1"/>
    <col min="8451" max="8704" width="9.140625" style="39"/>
    <col min="8705" max="8706" width="66.140625" style="39" customWidth="1"/>
    <col min="8707" max="8960" width="9.140625" style="39"/>
    <col min="8961" max="8962" width="66.140625" style="39" customWidth="1"/>
    <col min="8963" max="9216" width="9.140625" style="39"/>
    <col min="9217" max="9218" width="66.140625" style="39" customWidth="1"/>
    <col min="9219" max="9472" width="9.140625" style="39"/>
    <col min="9473" max="9474" width="66.140625" style="39" customWidth="1"/>
    <col min="9475" max="9728" width="9.140625" style="39"/>
    <col min="9729" max="9730" width="66.140625" style="39" customWidth="1"/>
    <col min="9731" max="9984" width="9.140625" style="39"/>
    <col min="9985" max="9986" width="66.140625" style="39" customWidth="1"/>
    <col min="9987" max="10240" width="9.140625" style="39"/>
    <col min="10241" max="10242" width="66.140625" style="39" customWidth="1"/>
    <col min="10243" max="10496" width="9.140625" style="39"/>
    <col min="10497" max="10498" width="66.140625" style="39" customWidth="1"/>
    <col min="10499" max="10752" width="9.140625" style="39"/>
    <col min="10753" max="10754" width="66.140625" style="39" customWidth="1"/>
    <col min="10755" max="11008" width="9.140625" style="39"/>
    <col min="11009" max="11010" width="66.140625" style="39" customWidth="1"/>
    <col min="11011" max="11264" width="9.140625" style="39"/>
    <col min="11265" max="11266" width="66.140625" style="39" customWidth="1"/>
    <col min="11267" max="11520" width="9.140625" style="39"/>
    <col min="11521" max="11522" width="66.140625" style="39" customWidth="1"/>
    <col min="11523" max="11776" width="9.140625" style="39"/>
    <col min="11777" max="11778" width="66.140625" style="39" customWidth="1"/>
    <col min="11779" max="12032" width="9.140625" style="39"/>
    <col min="12033" max="12034" width="66.140625" style="39" customWidth="1"/>
    <col min="12035" max="12288" width="9.140625" style="39"/>
    <col min="12289" max="12290" width="66.140625" style="39" customWidth="1"/>
    <col min="12291" max="12544" width="9.140625" style="39"/>
    <col min="12545" max="12546" width="66.140625" style="39" customWidth="1"/>
    <col min="12547" max="12800" width="9.140625" style="39"/>
    <col min="12801" max="12802" width="66.140625" style="39" customWidth="1"/>
    <col min="12803" max="13056" width="9.140625" style="39"/>
    <col min="13057" max="13058" width="66.140625" style="39" customWidth="1"/>
    <col min="13059" max="13312" width="9.140625" style="39"/>
    <col min="13313" max="13314" width="66.140625" style="39" customWidth="1"/>
    <col min="13315" max="13568" width="9.140625" style="39"/>
    <col min="13569" max="13570" width="66.140625" style="39" customWidth="1"/>
    <col min="13571" max="13824" width="9.140625" style="39"/>
    <col min="13825" max="13826" width="66.140625" style="39" customWidth="1"/>
    <col min="13827" max="14080" width="9.140625" style="39"/>
    <col min="14081" max="14082" width="66.140625" style="39" customWidth="1"/>
    <col min="14083" max="14336" width="9.140625" style="39"/>
    <col min="14337" max="14338" width="66.140625" style="39" customWidth="1"/>
    <col min="14339" max="14592" width="9.140625" style="39"/>
    <col min="14593" max="14594" width="66.140625" style="39" customWidth="1"/>
    <col min="14595" max="14848" width="9.140625" style="39"/>
    <col min="14849" max="14850" width="66.140625" style="39" customWidth="1"/>
    <col min="14851" max="15104" width="9.140625" style="39"/>
    <col min="15105" max="15106" width="66.140625" style="39" customWidth="1"/>
    <col min="15107" max="15360" width="9.140625" style="39"/>
    <col min="15361" max="15362" width="66.140625" style="39" customWidth="1"/>
    <col min="15363" max="15616" width="9.140625" style="39"/>
    <col min="15617" max="15618" width="66.140625" style="39" customWidth="1"/>
    <col min="15619" max="15872" width="9.140625" style="39"/>
    <col min="15873" max="15874" width="66.140625" style="39" customWidth="1"/>
    <col min="15875" max="16128" width="9.140625" style="39"/>
    <col min="16129" max="16130" width="66.140625" style="39" customWidth="1"/>
    <col min="16131" max="16384" width="9.140625" style="39"/>
  </cols>
  <sheetData>
    <row r="1" spans="1:8" ht="18.75" x14ac:dyDescent="0.25">
      <c r="B1" s="26" t="s">
        <v>66</v>
      </c>
    </row>
    <row r="2" spans="1:8" ht="18.75" x14ac:dyDescent="0.3">
      <c r="B2" s="11" t="s">
        <v>7</v>
      </c>
    </row>
    <row r="3" spans="1:8" ht="18.75" x14ac:dyDescent="0.3">
      <c r="B3" s="11" t="s">
        <v>480</v>
      </c>
    </row>
    <row r="4" spans="1:8" x14ac:dyDescent="0.25">
      <c r="B4" s="29"/>
    </row>
    <row r="5" spans="1:8" ht="18.75" x14ac:dyDescent="0.3">
      <c r="A5" s="276" t="str">
        <f>'1. паспорт местоположение'!A5:C5</f>
        <v>Год раскрытия информации: 2026 год</v>
      </c>
      <c r="B5" s="276"/>
      <c r="C5" s="58"/>
      <c r="D5" s="58"/>
      <c r="E5" s="58"/>
      <c r="F5" s="58"/>
      <c r="G5" s="58"/>
      <c r="H5" s="58"/>
    </row>
    <row r="6" spans="1:8" ht="18.75" x14ac:dyDescent="0.3">
      <c r="A6" s="125"/>
      <c r="B6" s="125"/>
      <c r="C6" s="125"/>
      <c r="D6" s="125"/>
      <c r="E6" s="125"/>
      <c r="F6" s="125"/>
      <c r="G6" s="125"/>
      <c r="H6" s="125"/>
    </row>
    <row r="7" spans="1:8" ht="18.75" x14ac:dyDescent="0.25">
      <c r="A7" s="246" t="s">
        <v>6</v>
      </c>
      <c r="B7" s="246"/>
      <c r="C7" s="9"/>
      <c r="D7" s="9"/>
      <c r="E7" s="9"/>
      <c r="F7" s="9"/>
      <c r="G7" s="9"/>
      <c r="H7" s="9"/>
    </row>
    <row r="8" spans="1:8" ht="18.75" x14ac:dyDescent="0.25">
      <c r="A8" s="9"/>
      <c r="B8" s="9"/>
      <c r="C8" s="9"/>
      <c r="D8" s="9"/>
      <c r="E8" s="9"/>
      <c r="F8" s="9"/>
      <c r="G8" s="9"/>
      <c r="H8" s="9"/>
    </row>
    <row r="9" spans="1:8" x14ac:dyDescent="0.25">
      <c r="A9" s="408" t="str">
        <f>'1. паспорт местоположение'!A9:C9</f>
        <v xml:space="preserve">Общество с ограниченной ответственностью "СИСТЕМА" </v>
      </c>
      <c r="B9" s="408"/>
      <c r="C9" s="6"/>
      <c r="D9" s="6"/>
      <c r="E9" s="6"/>
      <c r="F9" s="6"/>
      <c r="G9" s="6"/>
      <c r="H9" s="6"/>
    </row>
    <row r="10" spans="1:8" x14ac:dyDescent="0.25">
      <c r="A10" s="251" t="s">
        <v>5</v>
      </c>
      <c r="B10" s="251"/>
      <c r="C10" s="4"/>
      <c r="D10" s="4"/>
      <c r="E10" s="4"/>
      <c r="F10" s="4"/>
      <c r="G10" s="4"/>
      <c r="H10" s="4"/>
    </row>
    <row r="11" spans="1:8" ht="18.75" x14ac:dyDescent="0.25">
      <c r="A11" s="9"/>
      <c r="B11" s="9"/>
      <c r="C11" s="9"/>
      <c r="D11" s="9"/>
      <c r="E11" s="9"/>
      <c r="F11" s="9"/>
      <c r="G11" s="9"/>
      <c r="H11" s="9"/>
    </row>
    <row r="12" spans="1:8" ht="30.75" customHeight="1" x14ac:dyDescent="0.25">
      <c r="A12" s="271" t="str">
        <f>'1. паспорт местоположение'!A12:C12</f>
        <v>P_1.2.2.1_1</v>
      </c>
      <c r="B12" s="271"/>
      <c r="C12" s="6"/>
      <c r="D12" s="6"/>
      <c r="E12" s="6"/>
      <c r="F12" s="6"/>
      <c r="G12" s="6"/>
      <c r="H12" s="6"/>
    </row>
    <row r="13" spans="1:8" x14ac:dyDescent="0.25">
      <c r="A13" s="251" t="s">
        <v>4</v>
      </c>
      <c r="B13" s="251"/>
      <c r="C13" s="4"/>
      <c r="D13" s="4"/>
      <c r="E13" s="4"/>
      <c r="F13" s="4"/>
      <c r="G13" s="4"/>
      <c r="H13" s="4"/>
    </row>
    <row r="14" spans="1:8" ht="18.75" x14ac:dyDescent="0.25">
      <c r="A14" s="8"/>
      <c r="B14" s="8"/>
      <c r="C14" s="8"/>
      <c r="D14" s="8"/>
      <c r="E14" s="8"/>
      <c r="F14" s="8"/>
      <c r="G14" s="8"/>
      <c r="H14" s="8"/>
    </row>
    <row r="15" spans="1:8" ht="57.75" customHeight="1" x14ac:dyDescent="0.25">
      <c r="A15" s="270"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5" s="270"/>
      <c r="C15" s="132"/>
      <c r="D15" s="132"/>
      <c r="E15" s="132"/>
      <c r="F15" s="132"/>
      <c r="G15" s="132"/>
      <c r="H15" s="132"/>
    </row>
    <row r="16" spans="1:8" x14ac:dyDescent="0.25">
      <c r="A16" s="251" t="s">
        <v>3</v>
      </c>
      <c r="B16" s="251"/>
      <c r="C16" s="4"/>
      <c r="D16" s="4"/>
      <c r="E16" s="4"/>
      <c r="F16" s="4"/>
      <c r="G16" s="4"/>
      <c r="H16" s="4"/>
    </row>
    <row r="17" spans="1:2" x14ac:dyDescent="0.25">
      <c r="B17" s="97"/>
    </row>
    <row r="18" spans="1:2" ht="33.75" customHeight="1" x14ac:dyDescent="0.25">
      <c r="A18" s="406" t="s">
        <v>465</v>
      </c>
      <c r="B18" s="407"/>
    </row>
    <row r="19" spans="1:2" x14ac:dyDescent="0.25">
      <c r="B19" s="29"/>
    </row>
    <row r="20" spans="1:2" ht="16.5" thickBot="1" x14ac:dyDescent="0.3">
      <c r="B20" s="98"/>
    </row>
    <row r="21" spans="1:2" ht="16.5" thickBot="1" x14ac:dyDescent="0.3">
      <c r="A21" s="99" t="s">
        <v>331</v>
      </c>
      <c r="B21" s="100" t="s">
        <v>491</v>
      </c>
    </row>
    <row r="22" spans="1:2" ht="16.5" thickBot="1" x14ac:dyDescent="0.3">
      <c r="A22" s="99" t="s">
        <v>332</v>
      </c>
      <c r="B22" s="100" t="s">
        <v>485</v>
      </c>
    </row>
    <row r="23" spans="1:2" ht="16.5" thickBot="1" x14ac:dyDescent="0.3">
      <c r="A23" s="99" t="s">
        <v>313</v>
      </c>
      <c r="B23" s="101" t="s">
        <v>490</v>
      </c>
    </row>
    <row r="24" spans="1:2" ht="16.5" thickBot="1" x14ac:dyDescent="0.3">
      <c r="A24" s="99" t="s">
        <v>333</v>
      </c>
      <c r="B24" s="106"/>
    </row>
    <row r="25" spans="1:2" ht="16.5" thickBot="1" x14ac:dyDescent="0.3">
      <c r="A25" s="102" t="s">
        <v>334</v>
      </c>
      <c r="B25" s="100">
        <v>2026</v>
      </c>
    </row>
    <row r="26" spans="1:2" ht="16.5" thickBot="1" x14ac:dyDescent="0.3">
      <c r="A26" s="103" t="s">
        <v>335</v>
      </c>
      <c r="B26" s="409"/>
    </row>
    <row r="27" spans="1:2" ht="29.25" thickBot="1" x14ac:dyDescent="0.3">
      <c r="A27" s="111" t="s">
        <v>336</v>
      </c>
      <c r="B27" s="409"/>
    </row>
    <row r="28" spans="1:2" ht="16.5" thickBot="1" x14ac:dyDescent="0.3">
      <c r="A28" s="106" t="s">
        <v>337</v>
      </c>
      <c r="B28" s="409"/>
    </row>
    <row r="29" spans="1:2" ht="29.25" thickBot="1" x14ac:dyDescent="0.3">
      <c r="A29" s="112" t="s">
        <v>338</v>
      </c>
      <c r="B29" s="409"/>
    </row>
    <row r="30" spans="1:2" ht="29.25" thickBot="1" x14ac:dyDescent="0.3">
      <c r="A30" s="112" t="s">
        <v>339</v>
      </c>
      <c r="B30" s="409"/>
    </row>
    <row r="31" spans="1:2" ht="16.5" thickBot="1" x14ac:dyDescent="0.3">
      <c r="A31" s="106" t="s">
        <v>340</v>
      </c>
      <c r="B31" s="409"/>
    </row>
    <row r="32" spans="1:2" ht="29.25" thickBot="1" x14ac:dyDescent="0.3">
      <c r="A32" s="112" t="s">
        <v>341</v>
      </c>
      <c r="B32" s="409"/>
    </row>
    <row r="33" spans="1:2" ht="16.5" thickBot="1" x14ac:dyDescent="0.3">
      <c r="A33" s="106" t="s">
        <v>342</v>
      </c>
      <c r="B33" s="409"/>
    </row>
    <row r="34" spans="1:2" ht="16.5" thickBot="1" x14ac:dyDescent="0.3">
      <c r="A34" s="106" t="s">
        <v>343</v>
      </c>
      <c r="B34" s="409"/>
    </row>
    <row r="35" spans="1:2" ht="16.5" thickBot="1" x14ac:dyDescent="0.3">
      <c r="A35" s="106" t="s">
        <v>344</v>
      </c>
      <c r="B35" s="409"/>
    </row>
    <row r="36" spans="1:2" ht="16.5" thickBot="1" x14ac:dyDescent="0.3">
      <c r="A36" s="106" t="s">
        <v>345</v>
      </c>
      <c r="B36" s="409"/>
    </row>
    <row r="37" spans="1:2" ht="29.25" thickBot="1" x14ac:dyDescent="0.3">
      <c r="A37" s="112" t="s">
        <v>346</v>
      </c>
      <c r="B37" s="106"/>
    </row>
    <row r="38" spans="1:2" ht="16.5" thickBot="1" x14ac:dyDescent="0.3">
      <c r="A38" s="106" t="s">
        <v>342</v>
      </c>
      <c r="B38" s="106"/>
    </row>
    <row r="39" spans="1:2" ht="16.5" thickBot="1" x14ac:dyDescent="0.3">
      <c r="A39" s="106" t="s">
        <v>343</v>
      </c>
      <c r="B39" s="106"/>
    </row>
    <row r="40" spans="1:2" ht="16.5" thickBot="1" x14ac:dyDescent="0.3">
      <c r="A40" s="106" t="s">
        <v>344</v>
      </c>
      <c r="B40" s="106"/>
    </row>
    <row r="41" spans="1:2" ht="16.5" thickBot="1" x14ac:dyDescent="0.3">
      <c r="A41" s="106" t="s">
        <v>345</v>
      </c>
      <c r="B41" s="106"/>
    </row>
    <row r="42" spans="1:2" ht="29.25" thickBot="1" x14ac:dyDescent="0.3">
      <c r="A42" s="112" t="s">
        <v>347</v>
      </c>
      <c r="B42" s="106"/>
    </row>
    <row r="43" spans="1:2" ht="16.5" thickBot="1" x14ac:dyDescent="0.3">
      <c r="A43" s="106" t="s">
        <v>342</v>
      </c>
      <c r="B43" s="106"/>
    </row>
    <row r="44" spans="1:2" ht="16.5" thickBot="1" x14ac:dyDescent="0.3">
      <c r="A44" s="106" t="s">
        <v>343</v>
      </c>
      <c r="B44" s="106"/>
    </row>
    <row r="45" spans="1:2" ht="16.5" thickBot="1" x14ac:dyDescent="0.3">
      <c r="A45" s="106" t="s">
        <v>344</v>
      </c>
      <c r="B45" s="106"/>
    </row>
    <row r="46" spans="1:2" ht="16.5" thickBot="1" x14ac:dyDescent="0.3">
      <c r="A46" s="106" t="s">
        <v>345</v>
      </c>
      <c r="B46" s="106"/>
    </row>
    <row r="47" spans="1:2" ht="29.25" thickBot="1" x14ac:dyDescent="0.3">
      <c r="A47" s="105" t="s">
        <v>348</v>
      </c>
      <c r="B47" s="113"/>
    </row>
    <row r="48" spans="1:2" ht="16.5" thickBot="1" x14ac:dyDescent="0.3">
      <c r="A48" s="107" t="s">
        <v>340</v>
      </c>
      <c r="B48" s="113"/>
    </row>
    <row r="49" spans="1:2" ht="16.5" thickBot="1" x14ac:dyDescent="0.3">
      <c r="A49" s="107" t="s">
        <v>349</v>
      </c>
      <c r="B49" s="113"/>
    </row>
    <row r="50" spans="1:2" ht="16.5" thickBot="1" x14ac:dyDescent="0.3">
      <c r="A50" s="107" t="s">
        <v>350</v>
      </c>
      <c r="B50" s="113"/>
    </row>
    <row r="51" spans="1:2" ht="16.5" thickBot="1" x14ac:dyDescent="0.3">
      <c r="A51" s="107" t="s">
        <v>351</v>
      </c>
      <c r="B51" s="113"/>
    </row>
    <row r="52" spans="1:2" ht="16.5" thickBot="1" x14ac:dyDescent="0.3">
      <c r="A52" s="102" t="s">
        <v>352</v>
      </c>
      <c r="B52" s="114"/>
    </row>
    <row r="53" spans="1:2" ht="16.5" thickBot="1" x14ac:dyDescent="0.3">
      <c r="A53" s="102" t="s">
        <v>353</v>
      </c>
      <c r="B53" s="114"/>
    </row>
    <row r="54" spans="1:2" ht="16.5" thickBot="1" x14ac:dyDescent="0.3">
      <c r="A54" s="102" t="s">
        <v>354</v>
      </c>
      <c r="B54" s="114"/>
    </row>
    <row r="55" spans="1:2" ht="16.5" thickBot="1" x14ac:dyDescent="0.3">
      <c r="A55" s="103" t="s">
        <v>355</v>
      </c>
      <c r="B55" s="104"/>
    </row>
    <row r="56" spans="1:2" x14ac:dyDescent="0.25">
      <c r="A56" s="105" t="s">
        <v>356</v>
      </c>
      <c r="B56" s="410" t="s">
        <v>357</v>
      </c>
    </row>
    <row r="57" spans="1:2" x14ac:dyDescent="0.25">
      <c r="A57" s="109" t="s">
        <v>358</v>
      </c>
      <c r="B57" s="411"/>
    </row>
    <row r="58" spans="1:2" x14ac:dyDescent="0.25">
      <c r="A58" s="109" t="s">
        <v>359</v>
      </c>
      <c r="B58" s="411"/>
    </row>
    <row r="59" spans="1:2" x14ac:dyDescent="0.25">
      <c r="A59" s="109" t="s">
        <v>360</v>
      </c>
      <c r="B59" s="411"/>
    </row>
    <row r="60" spans="1:2" x14ac:dyDescent="0.25">
      <c r="A60" s="109" t="s">
        <v>361</v>
      </c>
      <c r="B60" s="411"/>
    </row>
    <row r="61" spans="1:2" ht="16.5" thickBot="1" x14ac:dyDescent="0.3">
      <c r="A61" s="110" t="s">
        <v>362</v>
      </c>
      <c r="B61" s="412"/>
    </row>
    <row r="62" spans="1:2" ht="30.75" thickBot="1" x14ac:dyDescent="0.3">
      <c r="A62" s="107" t="s">
        <v>363</v>
      </c>
      <c r="B62" s="108"/>
    </row>
    <row r="63" spans="1:2" ht="29.25" thickBot="1" x14ac:dyDescent="0.3">
      <c r="A63" s="102" t="s">
        <v>364</v>
      </c>
      <c r="B63" s="108"/>
    </row>
    <row r="64" spans="1:2" ht="16.5" thickBot="1" x14ac:dyDescent="0.3">
      <c r="A64" s="107" t="s">
        <v>340</v>
      </c>
      <c r="B64" s="115"/>
    </row>
    <row r="65" spans="1:2" ht="16.5" thickBot="1" x14ac:dyDescent="0.3">
      <c r="A65" s="107" t="s">
        <v>365</v>
      </c>
      <c r="B65" s="108"/>
    </row>
    <row r="66" spans="1:2" ht="16.5" thickBot="1" x14ac:dyDescent="0.3">
      <c r="A66" s="107" t="s">
        <v>366</v>
      </c>
      <c r="B66" s="115"/>
    </row>
    <row r="67" spans="1:2" ht="30.75" thickBot="1" x14ac:dyDescent="0.3">
      <c r="A67" s="116" t="s">
        <v>367</v>
      </c>
      <c r="B67" s="126" t="s">
        <v>368</v>
      </c>
    </row>
    <row r="68" spans="1:2" ht="16.5" thickBot="1" x14ac:dyDescent="0.3">
      <c r="A68" s="102" t="s">
        <v>369</v>
      </c>
      <c r="B68" s="114"/>
    </row>
    <row r="69" spans="1:2" ht="16.5" thickBot="1" x14ac:dyDescent="0.3">
      <c r="A69" s="109" t="s">
        <v>370</v>
      </c>
      <c r="B69" s="117"/>
    </row>
    <row r="70" spans="1:2" ht="16.5" thickBot="1" x14ac:dyDescent="0.3">
      <c r="A70" s="109" t="s">
        <v>371</v>
      </c>
      <c r="B70" s="117"/>
    </row>
    <row r="71" spans="1:2" ht="16.5" thickBot="1" x14ac:dyDescent="0.3">
      <c r="A71" s="109" t="s">
        <v>372</v>
      </c>
      <c r="B71" s="117"/>
    </row>
    <row r="72" spans="1:2" ht="45.75" thickBot="1" x14ac:dyDescent="0.3">
      <c r="A72" s="118" t="s">
        <v>373</v>
      </c>
      <c r="B72" s="115" t="s">
        <v>374</v>
      </c>
    </row>
    <row r="73" spans="1:2" ht="28.5" x14ac:dyDescent="0.25">
      <c r="A73" s="105" t="s">
        <v>375</v>
      </c>
      <c r="B73" s="403" t="s">
        <v>376</v>
      </c>
    </row>
    <row r="74" spans="1:2" x14ac:dyDescent="0.25">
      <c r="A74" s="109" t="s">
        <v>377</v>
      </c>
      <c r="B74" s="404"/>
    </row>
    <row r="75" spans="1:2" x14ac:dyDescent="0.25">
      <c r="A75" s="109" t="s">
        <v>378</v>
      </c>
      <c r="B75" s="404"/>
    </row>
    <row r="76" spans="1:2" x14ac:dyDescent="0.25">
      <c r="A76" s="109" t="s">
        <v>379</v>
      </c>
      <c r="B76" s="404"/>
    </row>
    <row r="77" spans="1:2" x14ac:dyDescent="0.25">
      <c r="A77" s="109" t="s">
        <v>380</v>
      </c>
      <c r="B77" s="404"/>
    </row>
    <row r="78" spans="1:2" ht="16.5" thickBot="1" x14ac:dyDescent="0.3">
      <c r="A78" s="119" t="s">
        <v>381</v>
      </c>
      <c r="B78" s="405"/>
    </row>
    <row r="81" spans="1:2" x14ac:dyDescent="0.25">
      <c r="A81" s="120"/>
      <c r="B81" s="121"/>
    </row>
    <row r="82" spans="1:2" x14ac:dyDescent="0.25">
      <c r="B82" s="122"/>
    </row>
    <row r="83" spans="1:2" x14ac:dyDescent="0.25">
      <c r="B83" s="12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55" zoomScaleSheetLayoutView="55"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6" t="s">
        <v>66</v>
      </c>
    </row>
    <row r="2" spans="1:28" s="7" customFormat="1" ht="18.75" customHeight="1" x14ac:dyDescent="0.3">
      <c r="A2" s="13"/>
      <c r="S2" s="11" t="s">
        <v>7</v>
      </c>
    </row>
    <row r="3" spans="1:28" s="7" customFormat="1" ht="18.75" x14ac:dyDescent="0.3">
      <c r="S3" s="11" t="s">
        <v>65</v>
      </c>
    </row>
    <row r="4" spans="1:28" s="7" customFormat="1" ht="18.75" customHeight="1" x14ac:dyDescent="0.2">
      <c r="A4" s="245" t="str">
        <f>'1. паспорт местоположение'!A5:C5</f>
        <v>Год раскрытия информации: 2026 год</v>
      </c>
      <c r="B4" s="245"/>
      <c r="C4" s="245"/>
      <c r="D4" s="245"/>
      <c r="E4" s="245"/>
      <c r="F4" s="245"/>
      <c r="G4" s="245"/>
      <c r="H4" s="245"/>
      <c r="I4" s="245"/>
      <c r="J4" s="245"/>
      <c r="K4" s="245"/>
      <c r="L4" s="245"/>
      <c r="M4" s="245"/>
      <c r="N4" s="245"/>
      <c r="O4" s="245"/>
      <c r="P4" s="245"/>
      <c r="Q4" s="245"/>
      <c r="R4" s="245"/>
      <c r="S4" s="245"/>
    </row>
    <row r="5" spans="1:28" s="7" customFormat="1" ht="15.75" x14ac:dyDescent="0.2">
      <c r="A5" s="12"/>
    </row>
    <row r="6" spans="1:28" s="7" customFormat="1" ht="18.75" x14ac:dyDescent="0.2">
      <c r="A6" s="246" t="s">
        <v>6</v>
      </c>
      <c r="B6" s="246"/>
      <c r="C6" s="246"/>
      <c r="D6" s="246"/>
      <c r="E6" s="246"/>
      <c r="F6" s="246"/>
      <c r="G6" s="246"/>
      <c r="H6" s="246"/>
      <c r="I6" s="246"/>
      <c r="J6" s="246"/>
      <c r="K6" s="246"/>
      <c r="L6" s="246"/>
      <c r="M6" s="246"/>
      <c r="N6" s="246"/>
      <c r="O6" s="246"/>
      <c r="P6" s="246"/>
      <c r="Q6" s="246"/>
      <c r="R6" s="246"/>
      <c r="S6" s="246"/>
      <c r="T6" s="9"/>
      <c r="U6" s="9"/>
      <c r="V6" s="9"/>
      <c r="W6" s="9"/>
      <c r="X6" s="9"/>
      <c r="Y6" s="9"/>
      <c r="Z6" s="9"/>
      <c r="AA6" s="9"/>
      <c r="AB6" s="9"/>
    </row>
    <row r="7" spans="1:28" s="7" customFormat="1" ht="18.75" x14ac:dyDescent="0.2">
      <c r="A7" s="246"/>
      <c r="B7" s="246"/>
      <c r="C7" s="246"/>
      <c r="D7" s="246"/>
      <c r="E7" s="246"/>
      <c r="F7" s="246"/>
      <c r="G7" s="246"/>
      <c r="H7" s="246"/>
      <c r="I7" s="246"/>
      <c r="J7" s="246"/>
      <c r="K7" s="246"/>
      <c r="L7" s="246"/>
      <c r="M7" s="246"/>
      <c r="N7" s="246"/>
      <c r="O7" s="246"/>
      <c r="P7" s="246"/>
      <c r="Q7" s="246"/>
      <c r="R7" s="246"/>
      <c r="S7" s="246"/>
      <c r="T7" s="9"/>
      <c r="U7" s="9"/>
      <c r="V7" s="9"/>
      <c r="W7" s="9"/>
      <c r="X7" s="9"/>
      <c r="Y7" s="9"/>
      <c r="Z7" s="9"/>
      <c r="AA7" s="9"/>
      <c r="AB7" s="9"/>
    </row>
    <row r="8" spans="1:28" s="7" customFormat="1" ht="18.75" x14ac:dyDescent="0.2">
      <c r="A8" s="247" t="str">
        <f>'1. паспорт местоположение'!A9:C9</f>
        <v xml:space="preserve">Общество с ограниченной ответственностью "СИСТЕМА" </v>
      </c>
      <c r="B8" s="247"/>
      <c r="C8" s="247"/>
      <c r="D8" s="247"/>
      <c r="E8" s="247"/>
      <c r="F8" s="247"/>
      <c r="G8" s="247"/>
      <c r="H8" s="247"/>
      <c r="I8" s="247"/>
      <c r="J8" s="247"/>
      <c r="K8" s="247"/>
      <c r="L8" s="247"/>
      <c r="M8" s="247"/>
      <c r="N8" s="247"/>
      <c r="O8" s="247"/>
      <c r="P8" s="247"/>
      <c r="Q8" s="247"/>
      <c r="R8" s="247"/>
      <c r="S8" s="247"/>
      <c r="T8" s="9"/>
      <c r="U8" s="9"/>
      <c r="V8" s="9"/>
      <c r="W8" s="9"/>
      <c r="X8" s="9"/>
      <c r="Y8" s="9"/>
      <c r="Z8" s="9"/>
      <c r="AA8" s="9"/>
      <c r="AB8" s="9"/>
    </row>
    <row r="9" spans="1:28" s="7" customFormat="1" ht="18.75" x14ac:dyDescent="0.2">
      <c r="A9" s="251" t="s">
        <v>5</v>
      </c>
      <c r="B9" s="251"/>
      <c r="C9" s="251"/>
      <c r="D9" s="251"/>
      <c r="E9" s="251"/>
      <c r="F9" s="251"/>
      <c r="G9" s="251"/>
      <c r="H9" s="251"/>
      <c r="I9" s="251"/>
      <c r="J9" s="251"/>
      <c r="K9" s="251"/>
      <c r="L9" s="251"/>
      <c r="M9" s="251"/>
      <c r="N9" s="251"/>
      <c r="O9" s="251"/>
      <c r="P9" s="251"/>
      <c r="Q9" s="251"/>
      <c r="R9" s="251"/>
      <c r="S9" s="251"/>
      <c r="T9" s="9"/>
      <c r="U9" s="9"/>
      <c r="V9" s="9"/>
      <c r="W9" s="9"/>
      <c r="X9" s="9"/>
      <c r="Y9" s="9"/>
      <c r="Z9" s="9"/>
      <c r="AA9" s="9"/>
      <c r="AB9" s="9"/>
    </row>
    <row r="10" spans="1:28" s="7" customFormat="1" ht="18.75" x14ac:dyDescent="0.2">
      <c r="A10" s="246"/>
      <c r="B10" s="246"/>
      <c r="C10" s="246"/>
      <c r="D10" s="246"/>
      <c r="E10" s="246"/>
      <c r="F10" s="246"/>
      <c r="G10" s="246"/>
      <c r="H10" s="246"/>
      <c r="I10" s="246"/>
      <c r="J10" s="246"/>
      <c r="K10" s="246"/>
      <c r="L10" s="246"/>
      <c r="M10" s="246"/>
      <c r="N10" s="246"/>
      <c r="O10" s="246"/>
      <c r="P10" s="246"/>
      <c r="Q10" s="246"/>
      <c r="R10" s="246"/>
      <c r="S10" s="246"/>
      <c r="T10" s="9"/>
      <c r="U10" s="9"/>
      <c r="V10" s="9"/>
      <c r="W10" s="9"/>
      <c r="X10" s="9"/>
      <c r="Y10" s="9"/>
      <c r="Z10" s="9"/>
      <c r="AA10" s="9"/>
      <c r="AB10" s="9"/>
    </row>
    <row r="11" spans="1:28" s="7" customFormat="1" ht="18.75" x14ac:dyDescent="0.2">
      <c r="A11" s="252" t="str">
        <f>'1. паспорт местоположение'!A12:C12</f>
        <v>P_1.2.2.1_1</v>
      </c>
      <c r="B11" s="252"/>
      <c r="C11" s="252"/>
      <c r="D11" s="252"/>
      <c r="E11" s="252"/>
      <c r="F11" s="252"/>
      <c r="G11" s="252"/>
      <c r="H11" s="252"/>
      <c r="I11" s="252"/>
      <c r="J11" s="252"/>
      <c r="K11" s="252"/>
      <c r="L11" s="252"/>
      <c r="M11" s="252"/>
      <c r="N11" s="252"/>
      <c r="O11" s="252"/>
      <c r="P11" s="252"/>
      <c r="Q11" s="252"/>
      <c r="R11" s="252"/>
      <c r="S11" s="252"/>
      <c r="T11" s="9"/>
      <c r="U11" s="9"/>
      <c r="V11" s="9"/>
      <c r="W11" s="9"/>
      <c r="X11" s="9"/>
      <c r="Y11" s="9"/>
      <c r="Z11" s="9"/>
      <c r="AA11" s="9"/>
      <c r="AB11" s="9"/>
    </row>
    <row r="12" spans="1:28" s="7" customFormat="1" ht="18.75" x14ac:dyDescent="0.2">
      <c r="A12" s="251" t="s">
        <v>4</v>
      </c>
      <c r="B12" s="251"/>
      <c r="C12" s="251"/>
      <c r="D12" s="251"/>
      <c r="E12" s="251"/>
      <c r="F12" s="251"/>
      <c r="G12" s="251"/>
      <c r="H12" s="251"/>
      <c r="I12" s="251"/>
      <c r="J12" s="251"/>
      <c r="K12" s="251"/>
      <c r="L12" s="251"/>
      <c r="M12" s="251"/>
      <c r="N12" s="251"/>
      <c r="O12" s="251"/>
      <c r="P12" s="251"/>
      <c r="Q12" s="251"/>
      <c r="R12" s="251"/>
      <c r="S12" s="251"/>
      <c r="T12" s="9"/>
      <c r="U12" s="9"/>
      <c r="V12" s="9"/>
      <c r="W12" s="9"/>
      <c r="X12" s="9"/>
      <c r="Y12" s="9"/>
      <c r="Z12" s="9"/>
      <c r="AA12" s="9"/>
      <c r="AB12" s="9"/>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3"/>
      <c r="U13" s="3"/>
      <c r="V13" s="3"/>
      <c r="W13" s="3"/>
      <c r="X13" s="3"/>
      <c r="Y13" s="3"/>
      <c r="Z13" s="3"/>
      <c r="AA13" s="3"/>
      <c r="AB13" s="3"/>
    </row>
    <row r="14" spans="1:28" s="2" customFormat="1" ht="15.75" x14ac:dyDescent="0.2">
      <c r="A14" s="247"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4" s="247"/>
      <c r="C14" s="247"/>
      <c r="D14" s="247"/>
      <c r="E14" s="247"/>
      <c r="F14" s="247"/>
      <c r="G14" s="247"/>
      <c r="H14" s="247"/>
      <c r="I14" s="247"/>
      <c r="J14" s="247"/>
      <c r="K14" s="247"/>
      <c r="L14" s="247"/>
      <c r="M14" s="247"/>
      <c r="N14" s="247"/>
      <c r="O14" s="247"/>
      <c r="P14" s="247"/>
      <c r="Q14" s="247"/>
      <c r="R14" s="247"/>
      <c r="S14" s="247"/>
      <c r="T14" s="6"/>
      <c r="U14" s="6"/>
      <c r="V14" s="6"/>
      <c r="W14" s="6"/>
      <c r="X14" s="6"/>
      <c r="Y14" s="6"/>
      <c r="Z14" s="6"/>
      <c r="AA14" s="6"/>
      <c r="AB14" s="6"/>
    </row>
    <row r="15" spans="1:28" s="2" customFormat="1" ht="15" customHeight="1" x14ac:dyDescent="0.2">
      <c r="A15" s="251" t="s">
        <v>3</v>
      </c>
      <c r="B15" s="251"/>
      <c r="C15" s="251"/>
      <c r="D15" s="251"/>
      <c r="E15" s="251"/>
      <c r="F15" s="251"/>
      <c r="G15" s="251"/>
      <c r="H15" s="251"/>
      <c r="I15" s="251"/>
      <c r="J15" s="251"/>
      <c r="K15" s="251"/>
      <c r="L15" s="251"/>
      <c r="M15" s="251"/>
      <c r="N15" s="251"/>
      <c r="O15" s="251"/>
      <c r="P15" s="251"/>
      <c r="Q15" s="251"/>
      <c r="R15" s="251"/>
      <c r="S15" s="251"/>
      <c r="T15" s="4"/>
      <c r="U15" s="4"/>
      <c r="V15" s="4"/>
      <c r="W15" s="4"/>
      <c r="X15" s="4"/>
      <c r="Y15" s="4"/>
      <c r="Z15" s="4"/>
      <c r="AA15" s="4"/>
      <c r="AB15" s="4"/>
    </row>
    <row r="16" spans="1:28" s="2"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3"/>
      <c r="U16" s="3"/>
      <c r="V16" s="3"/>
      <c r="W16" s="3"/>
      <c r="X16" s="3"/>
      <c r="Y16" s="3"/>
    </row>
    <row r="17" spans="1:28" s="2" customFormat="1" ht="45.75" customHeight="1" x14ac:dyDescent="0.2">
      <c r="A17" s="254" t="s">
        <v>440</v>
      </c>
      <c r="B17" s="254"/>
      <c r="C17" s="254"/>
      <c r="D17" s="254"/>
      <c r="E17" s="254"/>
      <c r="F17" s="254"/>
      <c r="G17" s="254"/>
      <c r="H17" s="254"/>
      <c r="I17" s="254"/>
      <c r="J17" s="254"/>
      <c r="K17" s="254"/>
      <c r="L17" s="254"/>
      <c r="M17" s="254"/>
      <c r="N17" s="254"/>
      <c r="O17" s="254"/>
      <c r="P17" s="254"/>
      <c r="Q17" s="254"/>
      <c r="R17" s="254"/>
      <c r="S17" s="254"/>
      <c r="T17" s="5"/>
      <c r="U17" s="5"/>
      <c r="V17" s="5"/>
      <c r="W17" s="5"/>
      <c r="X17" s="5"/>
      <c r="Y17" s="5"/>
      <c r="Z17" s="5"/>
      <c r="AA17" s="5"/>
      <c r="AB17" s="5"/>
    </row>
    <row r="18" spans="1:28"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3"/>
      <c r="U18" s="3"/>
      <c r="V18" s="3"/>
      <c r="W18" s="3"/>
      <c r="X18" s="3"/>
      <c r="Y18" s="3"/>
    </row>
    <row r="19" spans="1:28" s="2" customFormat="1" ht="54" customHeight="1" x14ac:dyDescent="0.2">
      <c r="A19" s="244" t="s">
        <v>2</v>
      </c>
      <c r="B19" s="244" t="s">
        <v>94</v>
      </c>
      <c r="C19" s="248" t="s">
        <v>330</v>
      </c>
      <c r="D19" s="244" t="s">
        <v>329</v>
      </c>
      <c r="E19" s="244" t="s">
        <v>93</v>
      </c>
      <c r="F19" s="244" t="s">
        <v>92</v>
      </c>
      <c r="G19" s="244" t="s">
        <v>325</v>
      </c>
      <c r="H19" s="244" t="s">
        <v>91</v>
      </c>
      <c r="I19" s="244" t="s">
        <v>90</v>
      </c>
      <c r="J19" s="244" t="s">
        <v>89</v>
      </c>
      <c r="K19" s="244" t="s">
        <v>88</v>
      </c>
      <c r="L19" s="244" t="s">
        <v>87</v>
      </c>
      <c r="M19" s="244" t="s">
        <v>86</v>
      </c>
      <c r="N19" s="244" t="s">
        <v>85</v>
      </c>
      <c r="O19" s="244" t="s">
        <v>84</v>
      </c>
      <c r="P19" s="244" t="s">
        <v>83</v>
      </c>
      <c r="Q19" s="244" t="s">
        <v>328</v>
      </c>
      <c r="R19" s="244"/>
      <c r="S19" s="250" t="s">
        <v>434</v>
      </c>
      <c r="T19" s="3"/>
      <c r="U19" s="3"/>
      <c r="V19" s="3"/>
      <c r="W19" s="3"/>
      <c r="X19" s="3"/>
      <c r="Y19" s="3"/>
    </row>
    <row r="20" spans="1:28" s="2" customFormat="1" ht="180.75" customHeight="1" x14ac:dyDescent="0.2">
      <c r="A20" s="244"/>
      <c r="B20" s="244"/>
      <c r="C20" s="249"/>
      <c r="D20" s="244"/>
      <c r="E20" s="244"/>
      <c r="F20" s="244"/>
      <c r="G20" s="244"/>
      <c r="H20" s="244"/>
      <c r="I20" s="244"/>
      <c r="J20" s="244"/>
      <c r="K20" s="244"/>
      <c r="L20" s="244"/>
      <c r="M20" s="244"/>
      <c r="N20" s="244"/>
      <c r="O20" s="244"/>
      <c r="P20" s="244"/>
      <c r="Q20" s="27" t="s">
        <v>326</v>
      </c>
      <c r="R20" s="28" t="s">
        <v>327</v>
      </c>
      <c r="S20" s="250"/>
      <c r="T20" s="3"/>
      <c r="U20" s="3"/>
      <c r="V20" s="3"/>
      <c r="W20" s="3"/>
      <c r="X20" s="3"/>
      <c r="Y20" s="3"/>
    </row>
    <row r="21" spans="1:28" s="2" customFormat="1" ht="18.75" x14ac:dyDescent="0.2">
      <c r="A21" s="27">
        <v>1</v>
      </c>
      <c r="B21" s="30">
        <v>2</v>
      </c>
      <c r="C21" s="27">
        <v>3</v>
      </c>
      <c r="D21" s="30">
        <v>4</v>
      </c>
      <c r="E21" s="27">
        <v>5</v>
      </c>
      <c r="F21" s="30">
        <v>6</v>
      </c>
      <c r="G21" s="27">
        <v>7</v>
      </c>
      <c r="H21" s="30">
        <v>8</v>
      </c>
      <c r="I21" s="27">
        <v>9</v>
      </c>
      <c r="J21" s="30">
        <v>10</v>
      </c>
      <c r="K21" s="27">
        <v>11</v>
      </c>
      <c r="L21" s="30">
        <v>12</v>
      </c>
      <c r="M21" s="27">
        <v>13</v>
      </c>
      <c r="N21" s="30">
        <v>14</v>
      </c>
      <c r="O21" s="27">
        <v>15</v>
      </c>
      <c r="P21" s="30">
        <v>16</v>
      </c>
      <c r="Q21" s="27">
        <v>17</v>
      </c>
      <c r="R21" s="30">
        <v>18</v>
      </c>
      <c r="S21" s="27">
        <v>19</v>
      </c>
      <c r="T21" s="3"/>
      <c r="U21" s="3"/>
      <c r="V21" s="3"/>
      <c r="W21" s="3"/>
      <c r="X21" s="3"/>
      <c r="Y21" s="3"/>
    </row>
    <row r="22" spans="1:28" s="2" customFormat="1" ht="32.25" customHeight="1" x14ac:dyDescent="0.2">
      <c r="A22" s="198" t="s">
        <v>493</v>
      </c>
      <c r="B22" s="198" t="s">
        <v>493</v>
      </c>
      <c r="C22" s="198" t="s">
        <v>493</v>
      </c>
      <c r="D22" s="198" t="s">
        <v>493</v>
      </c>
      <c r="E22" s="198" t="s">
        <v>493</v>
      </c>
      <c r="F22" s="198" t="s">
        <v>493</v>
      </c>
      <c r="G22" s="198" t="s">
        <v>493</v>
      </c>
      <c r="H22" s="198" t="s">
        <v>493</v>
      </c>
      <c r="I22" s="198" t="s">
        <v>493</v>
      </c>
      <c r="J22" s="198" t="s">
        <v>493</v>
      </c>
      <c r="K22" s="198" t="s">
        <v>493</v>
      </c>
      <c r="L22" s="198" t="s">
        <v>493</v>
      </c>
      <c r="M22" s="198" t="s">
        <v>493</v>
      </c>
      <c r="N22" s="198" t="s">
        <v>493</v>
      </c>
      <c r="O22" s="198" t="s">
        <v>493</v>
      </c>
      <c r="P22" s="198" t="s">
        <v>493</v>
      </c>
      <c r="Q22" s="198" t="s">
        <v>493</v>
      </c>
      <c r="R22" s="198" t="s">
        <v>493</v>
      </c>
      <c r="S22" s="198" t="s">
        <v>493</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3" sqref="A3"/>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26" t="s">
        <v>66</v>
      </c>
    </row>
    <row r="3" spans="1:20" s="7" customFormat="1" ht="18.75" customHeight="1" x14ac:dyDescent="0.3">
      <c r="A3" s="13"/>
      <c r="T3" s="11" t="s">
        <v>7</v>
      </c>
    </row>
    <row r="4" spans="1:20" s="7" customFormat="1" ht="18.75" customHeight="1" x14ac:dyDescent="0.3">
      <c r="A4" s="13"/>
      <c r="T4" s="11" t="s">
        <v>65</v>
      </c>
    </row>
    <row r="5" spans="1:20" s="7" customFormat="1" ht="18.75" customHeight="1" x14ac:dyDescent="0.3">
      <c r="A5" s="13"/>
      <c r="T5" s="11"/>
    </row>
    <row r="6" spans="1:20" s="7" customFormat="1" x14ac:dyDescent="0.2">
      <c r="A6" s="245" t="str">
        <f>'1. паспорт местоположение'!A5:C5</f>
        <v>Год раскрытия информации: 2026 год</v>
      </c>
      <c r="B6" s="245"/>
      <c r="C6" s="245"/>
      <c r="D6" s="245"/>
      <c r="E6" s="245"/>
      <c r="F6" s="245"/>
      <c r="G6" s="245"/>
      <c r="H6" s="245"/>
      <c r="I6" s="245"/>
      <c r="J6" s="245"/>
      <c r="K6" s="245"/>
      <c r="L6" s="245"/>
      <c r="M6" s="245"/>
      <c r="N6" s="245"/>
      <c r="O6" s="245"/>
      <c r="P6" s="245"/>
      <c r="Q6" s="245"/>
      <c r="R6" s="245"/>
      <c r="S6" s="245"/>
      <c r="T6" s="245"/>
    </row>
    <row r="7" spans="1:20" s="7" customFormat="1" x14ac:dyDescent="0.2">
      <c r="A7" s="12"/>
    </row>
    <row r="8" spans="1:20" s="7" customFormat="1" ht="18.75" x14ac:dyDescent="0.2">
      <c r="A8" s="246" t="s">
        <v>6</v>
      </c>
      <c r="B8" s="246"/>
      <c r="C8" s="246"/>
      <c r="D8" s="246"/>
      <c r="E8" s="246"/>
      <c r="F8" s="246"/>
      <c r="G8" s="246"/>
      <c r="H8" s="246"/>
      <c r="I8" s="246"/>
      <c r="J8" s="246"/>
      <c r="K8" s="246"/>
      <c r="L8" s="246"/>
      <c r="M8" s="246"/>
      <c r="N8" s="246"/>
      <c r="O8" s="246"/>
      <c r="P8" s="246"/>
      <c r="Q8" s="246"/>
      <c r="R8" s="246"/>
      <c r="S8" s="246"/>
      <c r="T8" s="246"/>
    </row>
    <row r="9" spans="1:20" s="7"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7" customFormat="1" ht="18.75" customHeight="1" x14ac:dyDescent="0.2">
      <c r="A10" s="270" t="str">
        <f>'1. паспорт местоположение'!A9:C9</f>
        <v xml:space="preserve">Общество с ограниченной ответственностью "СИСТЕМА" </v>
      </c>
      <c r="B10" s="270"/>
      <c r="C10" s="270"/>
      <c r="D10" s="270"/>
      <c r="E10" s="270"/>
      <c r="F10" s="270"/>
      <c r="G10" s="270"/>
      <c r="H10" s="270"/>
      <c r="I10" s="270"/>
      <c r="J10" s="270"/>
      <c r="K10" s="270"/>
      <c r="L10" s="270"/>
      <c r="M10" s="270"/>
      <c r="N10" s="270"/>
      <c r="O10" s="270"/>
      <c r="P10" s="270"/>
      <c r="Q10" s="270"/>
      <c r="R10" s="270"/>
      <c r="S10" s="270"/>
      <c r="T10" s="270"/>
    </row>
    <row r="11" spans="1:20" s="7" customFormat="1" ht="18.75" customHeight="1" x14ac:dyDescent="0.2">
      <c r="A11" s="251" t="s">
        <v>5</v>
      </c>
      <c r="B11" s="251"/>
      <c r="C11" s="251"/>
      <c r="D11" s="251"/>
      <c r="E11" s="251"/>
      <c r="F11" s="251"/>
      <c r="G11" s="251"/>
      <c r="H11" s="251"/>
      <c r="I11" s="251"/>
      <c r="J11" s="251"/>
      <c r="K11" s="251"/>
      <c r="L11" s="251"/>
      <c r="M11" s="251"/>
      <c r="N11" s="251"/>
      <c r="O11" s="251"/>
      <c r="P11" s="251"/>
      <c r="Q11" s="251"/>
      <c r="R11" s="251"/>
      <c r="S11" s="251"/>
      <c r="T11" s="251"/>
    </row>
    <row r="12" spans="1:20" s="7"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7" customFormat="1" ht="18.75" customHeight="1" x14ac:dyDescent="0.2">
      <c r="A13" s="271" t="str">
        <f>'1. паспорт местоположение'!A12:C12</f>
        <v>P_1.2.2.1_1</v>
      </c>
      <c r="B13" s="271"/>
      <c r="C13" s="271"/>
      <c r="D13" s="271"/>
      <c r="E13" s="271"/>
      <c r="F13" s="271"/>
      <c r="G13" s="271"/>
      <c r="H13" s="271"/>
      <c r="I13" s="271"/>
      <c r="J13" s="271"/>
      <c r="K13" s="271"/>
      <c r="L13" s="271"/>
      <c r="M13" s="271"/>
      <c r="N13" s="271"/>
      <c r="O13" s="271"/>
      <c r="P13" s="271"/>
      <c r="Q13" s="271"/>
      <c r="R13" s="271"/>
      <c r="S13" s="271"/>
      <c r="T13" s="271"/>
    </row>
    <row r="14" spans="1:20" s="7" customFormat="1" ht="18.75" customHeight="1" x14ac:dyDescent="0.2">
      <c r="A14" s="251" t="s">
        <v>4</v>
      </c>
      <c r="B14" s="251"/>
      <c r="C14" s="251"/>
      <c r="D14" s="251"/>
      <c r="E14" s="251"/>
      <c r="F14" s="251"/>
      <c r="G14" s="251"/>
      <c r="H14" s="251"/>
      <c r="I14" s="251"/>
      <c r="J14" s="251"/>
      <c r="K14" s="251"/>
      <c r="L14" s="251"/>
      <c r="M14" s="251"/>
      <c r="N14" s="251"/>
      <c r="O14" s="251"/>
      <c r="P14" s="251"/>
      <c r="Q14" s="251"/>
      <c r="R14" s="251"/>
      <c r="S14" s="251"/>
      <c r="T14" s="251"/>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ht="42" customHeight="1" x14ac:dyDescent="0.2">
      <c r="A16" s="270"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6" s="270"/>
      <c r="C16" s="270"/>
      <c r="D16" s="270"/>
      <c r="E16" s="270"/>
      <c r="F16" s="270"/>
      <c r="G16" s="270"/>
      <c r="H16" s="270"/>
      <c r="I16" s="270"/>
      <c r="J16" s="270"/>
      <c r="K16" s="270"/>
      <c r="L16" s="270"/>
      <c r="M16" s="270"/>
      <c r="N16" s="270"/>
      <c r="O16" s="270"/>
      <c r="P16" s="270"/>
      <c r="Q16" s="270"/>
      <c r="R16" s="270"/>
      <c r="S16" s="270"/>
      <c r="T16" s="270"/>
    </row>
    <row r="17" spans="1:113" s="2" customFormat="1" ht="15" customHeight="1" x14ac:dyDescent="0.2">
      <c r="A17" s="251" t="s">
        <v>3</v>
      </c>
      <c r="B17" s="251"/>
      <c r="C17" s="251"/>
      <c r="D17" s="251"/>
      <c r="E17" s="251"/>
      <c r="F17" s="251"/>
      <c r="G17" s="251"/>
      <c r="H17" s="251"/>
      <c r="I17" s="251"/>
      <c r="J17" s="251"/>
      <c r="K17" s="251"/>
      <c r="L17" s="251"/>
      <c r="M17" s="251"/>
      <c r="N17" s="251"/>
      <c r="O17" s="251"/>
      <c r="P17" s="251"/>
      <c r="Q17" s="251"/>
      <c r="R17" s="251"/>
      <c r="S17" s="251"/>
      <c r="T17" s="251"/>
    </row>
    <row r="18" spans="1:113" s="2"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2" customFormat="1" ht="15" customHeight="1" x14ac:dyDescent="0.2">
      <c r="A19" s="272" t="s">
        <v>445</v>
      </c>
      <c r="B19" s="272"/>
      <c r="C19" s="272"/>
      <c r="D19" s="272"/>
      <c r="E19" s="272"/>
      <c r="F19" s="272"/>
      <c r="G19" s="272"/>
      <c r="H19" s="272"/>
      <c r="I19" s="272"/>
      <c r="J19" s="272"/>
      <c r="K19" s="272"/>
      <c r="L19" s="272"/>
      <c r="M19" s="272"/>
      <c r="N19" s="272"/>
      <c r="O19" s="272"/>
      <c r="P19" s="272"/>
      <c r="Q19" s="272"/>
      <c r="R19" s="272"/>
      <c r="S19" s="272"/>
      <c r="T19" s="272"/>
    </row>
    <row r="20" spans="1:113" s="33"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4" t="s">
        <v>2</v>
      </c>
      <c r="B21" s="257" t="s">
        <v>220</v>
      </c>
      <c r="C21" s="258"/>
      <c r="D21" s="261" t="s">
        <v>116</v>
      </c>
      <c r="E21" s="257" t="s">
        <v>473</v>
      </c>
      <c r="F21" s="258"/>
      <c r="G21" s="257" t="s">
        <v>239</v>
      </c>
      <c r="H21" s="258"/>
      <c r="I21" s="257" t="s">
        <v>115</v>
      </c>
      <c r="J21" s="258"/>
      <c r="K21" s="261" t="s">
        <v>114</v>
      </c>
      <c r="L21" s="257" t="s">
        <v>113</v>
      </c>
      <c r="M21" s="258"/>
      <c r="N21" s="257" t="s">
        <v>470</v>
      </c>
      <c r="O21" s="258"/>
      <c r="P21" s="261" t="s">
        <v>112</v>
      </c>
      <c r="Q21" s="267" t="s">
        <v>111</v>
      </c>
      <c r="R21" s="268"/>
      <c r="S21" s="267" t="s">
        <v>110</v>
      </c>
      <c r="T21" s="269"/>
    </row>
    <row r="22" spans="1:113" ht="204.75" customHeight="1" x14ac:dyDescent="0.25">
      <c r="A22" s="265"/>
      <c r="B22" s="259"/>
      <c r="C22" s="260"/>
      <c r="D22" s="263"/>
      <c r="E22" s="259"/>
      <c r="F22" s="260"/>
      <c r="G22" s="259"/>
      <c r="H22" s="260"/>
      <c r="I22" s="259"/>
      <c r="J22" s="260"/>
      <c r="K22" s="262"/>
      <c r="L22" s="259"/>
      <c r="M22" s="260"/>
      <c r="N22" s="259"/>
      <c r="O22" s="260"/>
      <c r="P22" s="262"/>
      <c r="Q22" s="71" t="s">
        <v>109</v>
      </c>
      <c r="R22" s="71" t="s">
        <v>444</v>
      </c>
      <c r="S22" s="71" t="s">
        <v>108</v>
      </c>
      <c r="T22" s="71" t="s">
        <v>107</v>
      </c>
    </row>
    <row r="23" spans="1:113" ht="51.75" customHeight="1" x14ac:dyDescent="0.25">
      <c r="A23" s="266"/>
      <c r="B23" s="71" t="s">
        <v>105</v>
      </c>
      <c r="C23" s="71" t="s">
        <v>106</v>
      </c>
      <c r="D23" s="262"/>
      <c r="E23" s="71" t="s">
        <v>105</v>
      </c>
      <c r="F23" s="71" t="s">
        <v>106</v>
      </c>
      <c r="G23" s="71" t="s">
        <v>105</v>
      </c>
      <c r="H23" s="71" t="s">
        <v>106</v>
      </c>
      <c r="I23" s="71" t="s">
        <v>105</v>
      </c>
      <c r="J23" s="71" t="s">
        <v>106</v>
      </c>
      <c r="K23" s="71" t="s">
        <v>105</v>
      </c>
      <c r="L23" s="71" t="s">
        <v>105</v>
      </c>
      <c r="M23" s="71" t="s">
        <v>106</v>
      </c>
      <c r="N23" s="71" t="s">
        <v>105</v>
      </c>
      <c r="O23" s="71" t="s">
        <v>106</v>
      </c>
      <c r="P23" s="72" t="s">
        <v>105</v>
      </c>
      <c r="Q23" s="71" t="s">
        <v>105</v>
      </c>
      <c r="R23" s="71" t="s">
        <v>105</v>
      </c>
      <c r="S23" s="71" t="s">
        <v>105</v>
      </c>
      <c r="T23" s="71" t="s">
        <v>105</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3" customFormat="1" ht="24" customHeight="1" x14ac:dyDescent="0.25">
      <c r="A25" s="182" t="s">
        <v>493</v>
      </c>
      <c r="B25" s="182" t="s">
        <v>493</v>
      </c>
      <c r="C25" s="182" t="s">
        <v>493</v>
      </c>
      <c r="D25" s="182" t="s">
        <v>493</v>
      </c>
      <c r="E25" s="182" t="s">
        <v>493</v>
      </c>
      <c r="F25" s="182" t="s">
        <v>493</v>
      </c>
      <c r="G25" s="182" t="s">
        <v>493</v>
      </c>
      <c r="H25" s="182" t="s">
        <v>493</v>
      </c>
      <c r="I25" s="182" t="s">
        <v>493</v>
      </c>
      <c r="J25" s="182" t="s">
        <v>493</v>
      </c>
      <c r="K25" s="182" t="s">
        <v>493</v>
      </c>
      <c r="L25" s="182" t="s">
        <v>493</v>
      </c>
      <c r="M25" s="182" t="s">
        <v>493</v>
      </c>
      <c r="N25" s="182" t="s">
        <v>493</v>
      </c>
      <c r="O25" s="182" t="s">
        <v>493</v>
      </c>
      <c r="P25" s="182" t="s">
        <v>493</v>
      </c>
      <c r="Q25" s="182" t="s">
        <v>493</v>
      </c>
      <c r="R25" s="182" t="s">
        <v>493</v>
      </c>
      <c r="S25" s="182" t="s">
        <v>493</v>
      </c>
      <c r="T25" s="182" t="s">
        <v>493</v>
      </c>
    </row>
    <row r="26" spans="1:113" ht="3" customHeight="1" x14ac:dyDescent="0.25"/>
    <row r="27" spans="1:113" s="36" customFormat="1" ht="12.75" x14ac:dyDescent="0.2">
      <c r="B27" s="37"/>
      <c r="C27" s="37"/>
      <c r="K27" s="37"/>
    </row>
    <row r="28" spans="1:113" s="36" customFormat="1" x14ac:dyDescent="0.25">
      <c r="B28" s="32" t="s">
        <v>104</v>
      </c>
      <c r="C28" s="32"/>
      <c r="D28" s="32"/>
      <c r="E28" s="32"/>
      <c r="F28" s="32"/>
      <c r="G28" s="32"/>
      <c r="H28" s="32"/>
      <c r="I28" s="32"/>
      <c r="J28" s="32"/>
      <c r="K28" s="32"/>
      <c r="L28" s="32"/>
      <c r="M28" s="32"/>
      <c r="N28" s="32"/>
      <c r="O28" s="32"/>
      <c r="P28" s="32"/>
      <c r="Q28" s="32"/>
      <c r="R28" s="32"/>
    </row>
    <row r="29" spans="1:113" x14ac:dyDescent="0.25">
      <c r="B29" s="256" t="s">
        <v>477</v>
      </c>
      <c r="C29" s="256"/>
      <c r="D29" s="256"/>
      <c r="E29" s="256"/>
      <c r="F29" s="256"/>
      <c r="G29" s="256"/>
      <c r="H29" s="256"/>
      <c r="I29" s="256"/>
      <c r="J29" s="256"/>
      <c r="K29" s="256"/>
      <c r="L29" s="256"/>
      <c r="M29" s="256"/>
      <c r="N29" s="256"/>
      <c r="O29" s="256"/>
      <c r="P29" s="256"/>
      <c r="Q29" s="256"/>
      <c r="R29" s="256"/>
    </row>
    <row r="31" spans="1:113" x14ac:dyDescent="0.25">
      <c r="B31" s="34" t="s">
        <v>443</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103</v>
      </c>
      <c r="C32" s="34"/>
      <c r="D32" s="34"/>
      <c r="E32" s="34"/>
      <c r="H32" s="34"/>
      <c r="I32" s="34"/>
      <c r="J32" s="34"/>
      <c r="K32" s="34"/>
      <c r="L32" s="34"/>
      <c r="M32" s="34"/>
      <c r="N32" s="34"/>
      <c r="O32" s="34"/>
      <c r="P32" s="34"/>
      <c r="Q32" s="34"/>
      <c r="R32" s="34"/>
    </row>
    <row r="33" spans="2:113" x14ac:dyDescent="0.25">
      <c r="B33" s="34" t="s">
        <v>102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34" t="s">
        <v>101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34" t="s">
        <v>100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34" t="s">
        <v>99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34" t="s">
        <v>98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34" t="s">
        <v>97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34" t="s">
        <v>96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34" t="s">
        <v>95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heetViews>
  <sheetFormatPr defaultColWidth="10.7109375" defaultRowHeight="15.75" x14ac:dyDescent="0.25"/>
  <cols>
    <col min="1" max="1" width="10.7109375" style="32"/>
    <col min="2" max="2" width="26" style="32" customWidth="1"/>
    <col min="3" max="3" width="24" style="32" customWidth="1"/>
    <col min="4" max="4" width="26" style="32" customWidth="1"/>
    <col min="5" max="5" width="28.14062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1.2851562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11.85546875" style="32" customWidth="1"/>
    <col min="23" max="23" width="10.5703125" style="32" customWidth="1"/>
    <col min="24" max="24" width="24.5703125" style="32" customWidth="1"/>
    <col min="25" max="25" width="38.5703125" style="32" customWidth="1"/>
    <col min="26" max="26" width="28.7109375" style="32" customWidth="1"/>
    <col min="27" max="27" width="65.710937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6" t="s">
        <v>66</v>
      </c>
    </row>
    <row r="2" spans="1:27" s="7" customFormat="1" ht="18.75" customHeight="1" x14ac:dyDescent="0.3">
      <c r="E2" s="13"/>
      <c r="AA2" s="11" t="s">
        <v>7</v>
      </c>
    </row>
    <row r="3" spans="1:27" s="7" customFormat="1" ht="18.75" customHeight="1" x14ac:dyDescent="0.3">
      <c r="E3" s="13"/>
      <c r="AA3" s="11" t="s">
        <v>65</v>
      </c>
    </row>
    <row r="4" spans="1:27" s="7" customFormat="1" x14ac:dyDescent="0.2">
      <c r="E4" s="12"/>
    </row>
    <row r="5" spans="1:27" s="7" customFormat="1" ht="22.5" x14ac:dyDescent="0.2">
      <c r="A5" s="274" t="str">
        <f>'1. паспорт местоположение'!A5:C5</f>
        <v>Год раскрытия информации: 2026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row>
    <row r="6" spans="1:27" s="7" customFormat="1" x14ac:dyDescent="0.2">
      <c r="A6" s="129"/>
      <c r="B6" s="129"/>
      <c r="C6" s="129"/>
      <c r="D6" s="129"/>
      <c r="E6" s="129"/>
      <c r="F6" s="129"/>
      <c r="G6" s="129"/>
      <c r="H6" s="129"/>
      <c r="I6" s="129"/>
      <c r="J6" s="129"/>
      <c r="K6" s="129"/>
      <c r="L6" s="129"/>
      <c r="M6" s="129"/>
      <c r="N6" s="129"/>
      <c r="O6" s="129"/>
      <c r="P6" s="129"/>
      <c r="Q6" s="129"/>
      <c r="R6" s="129"/>
      <c r="S6" s="129"/>
      <c r="T6" s="129"/>
    </row>
    <row r="7" spans="1:27" s="7" customFormat="1" ht="18.75" x14ac:dyDescent="0.2">
      <c r="E7" s="246" t="s">
        <v>6</v>
      </c>
      <c r="F7" s="246"/>
      <c r="G7" s="246"/>
      <c r="H7" s="246"/>
      <c r="I7" s="246"/>
      <c r="J7" s="246"/>
      <c r="K7" s="246"/>
      <c r="L7" s="246"/>
      <c r="M7" s="246"/>
      <c r="N7" s="246"/>
      <c r="O7" s="246"/>
      <c r="P7" s="246"/>
      <c r="Q7" s="246"/>
      <c r="R7" s="246"/>
      <c r="S7" s="246"/>
      <c r="T7" s="246"/>
      <c r="U7" s="246"/>
      <c r="V7" s="246"/>
      <c r="W7" s="246"/>
      <c r="X7" s="246"/>
      <c r="Y7" s="24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47" t="str">
        <f>'1. паспорт местоположение'!A9</f>
        <v xml:space="preserve">Общество с ограниченной ответственностью "СИСТЕМА" </v>
      </c>
      <c r="F9" s="247"/>
      <c r="G9" s="247"/>
      <c r="H9" s="247"/>
      <c r="I9" s="247"/>
      <c r="J9" s="247"/>
      <c r="K9" s="247"/>
      <c r="L9" s="247"/>
      <c r="M9" s="247"/>
      <c r="N9" s="247"/>
      <c r="O9" s="247"/>
      <c r="P9" s="247"/>
      <c r="Q9" s="247"/>
      <c r="R9" s="247"/>
      <c r="S9" s="247"/>
      <c r="T9" s="247"/>
      <c r="U9" s="247"/>
      <c r="V9" s="247"/>
      <c r="W9" s="247"/>
      <c r="X9" s="247"/>
      <c r="Y9" s="247"/>
    </row>
    <row r="10" spans="1:27" s="7" customFormat="1" ht="18.75" customHeight="1" x14ac:dyDescent="0.2">
      <c r="E10" s="251" t="s">
        <v>5</v>
      </c>
      <c r="F10" s="251"/>
      <c r="G10" s="251"/>
      <c r="H10" s="251"/>
      <c r="I10" s="251"/>
      <c r="J10" s="251"/>
      <c r="K10" s="251"/>
      <c r="L10" s="251"/>
      <c r="M10" s="251"/>
      <c r="N10" s="251"/>
      <c r="O10" s="251"/>
      <c r="P10" s="251"/>
      <c r="Q10" s="251"/>
      <c r="R10" s="251"/>
      <c r="S10" s="251"/>
      <c r="T10" s="251"/>
      <c r="U10" s="251"/>
      <c r="V10" s="251"/>
      <c r="W10" s="251"/>
      <c r="X10" s="251"/>
      <c r="Y10" s="25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52" t="str">
        <f>'1. паспорт местоположение'!A12</f>
        <v>P_1.2.2.1_1</v>
      </c>
      <c r="F12" s="252"/>
      <c r="G12" s="252"/>
      <c r="H12" s="252"/>
      <c r="I12" s="252"/>
      <c r="J12" s="252"/>
      <c r="K12" s="252"/>
      <c r="L12" s="252"/>
      <c r="M12" s="252"/>
      <c r="N12" s="252"/>
      <c r="O12" s="252"/>
      <c r="P12" s="252"/>
      <c r="Q12" s="252"/>
      <c r="R12" s="252"/>
      <c r="S12" s="252"/>
      <c r="T12" s="252"/>
      <c r="U12" s="252"/>
      <c r="V12" s="252"/>
      <c r="W12" s="252"/>
      <c r="X12" s="252"/>
      <c r="Y12" s="252"/>
    </row>
    <row r="13" spans="1:27" s="7" customFormat="1" ht="18.75" customHeight="1" x14ac:dyDescent="0.2">
      <c r="E13" s="251" t="s">
        <v>4</v>
      </c>
      <c r="F13" s="251"/>
      <c r="G13" s="251"/>
      <c r="H13" s="251"/>
      <c r="I13" s="251"/>
      <c r="J13" s="251"/>
      <c r="K13" s="251"/>
      <c r="L13" s="251"/>
      <c r="M13" s="251"/>
      <c r="N13" s="251"/>
      <c r="O13" s="251"/>
      <c r="P13" s="251"/>
      <c r="Q13" s="251"/>
      <c r="R13" s="251"/>
      <c r="S13" s="251"/>
      <c r="T13" s="251"/>
      <c r="U13" s="251"/>
      <c r="V13" s="251"/>
      <c r="W13" s="251"/>
      <c r="X13" s="251"/>
      <c r="Y13" s="25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5.25" customHeight="1" x14ac:dyDescent="0.2">
      <c r="E15" s="275" t="str">
        <f>'1. паспорт местоположение'!A15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F15" s="275"/>
      <c r="G15" s="275"/>
      <c r="H15" s="275"/>
      <c r="I15" s="275"/>
      <c r="J15" s="275"/>
      <c r="K15" s="275"/>
      <c r="L15" s="275"/>
      <c r="M15" s="275"/>
      <c r="N15" s="275"/>
      <c r="O15" s="275"/>
      <c r="P15" s="275"/>
      <c r="Q15" s="275"/>
      <c r="R15" s="275"/>
      <c r="S15" s="275"/>
      <c r="T15" s="275"/>
      <c r="U15" s="275"/>
      <c r="V15" s="275"/>
      <c r="W15" s="275"/>
      <c r="X15" s="275"/>
      <c r="Y15" s="275"/>
    </row>
    <row r="16" spans="1:27" s="2" customFormat="1" ht="15" customHeight="1" x14ac:dyDescent="0.2">
      <c r="E16" s="251" t="s">
        <v>3</v>
      </c>
      <c r="F16" s="251"/>
      <c r="G16" s="251"/>
      <c r="H16" s="251"/>
      <c r="I16" s="251"/>
      <c r="J16" s="251"/>
      <c r="K16" s="251"/>
      <c r="L16" s="251"/>
      <c r="M16" s="251"/>
      <c r="N16" s="251"/>
      <c r="O16" s="251"/>
      <c r="P16" s="251"/>
      <c r="Q16" s="251"/>
      <c r="R16" s="251"/>
      <c r="S16" s="251"/>
      <c r="T16" s="251"/>
      <c r="U16" s="251"/>
      <c r="V16" s="251"/>
      <c r="W16" s="251"/>
      <c r="X16" s="251"/>
      <c r="Y16" s="25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447</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33" customFormat="1" ht="21" customHeight="1" x14ac:dyDescent="0.25"/>
    <row r="21" spans="1:27" ht="15.75" customHeight="1" x14ac:dyDescent="0.25">
      <c r="A21" s="261" t="s">
        <v>2</v>
      </c>
      <c r="B21" s="257" t="s">
        <v>454</v>
      </c>
      <c r="C21" s="258"/>
      <c r="D21" s="257" t="s">
        <v>456</v>
      </c>
      <c r="E21" s="258"/>
      <c r="F21" s="267" t="s">
        <v>88</v>
      </c>
      <c r="G21" s="269"/>
      <c r="H21" s="269"/>
      <c r="I21" s="268"/>
      <c r="J21" s="261" t="s">
        <v>457</v>
      </c>
      <c r="K21" s="257" t="s">
        <v>458</v>
      </c>
      <c r="L21" s="258"/>
      <c r="M21" s="257" t="s">
        <v>459</v>
      </c>
      <c r="N21" s="258"/>
      <c r="O21" s="257" t="s">
        <v>446</v>
      </c>
      <c r="P21" s="258"/>
      <c r="Q21" s="257" t="s">
        <v>121</v>
      </c>
      <c r="R21" s="258"/>
      <c r="S21" s="261" t="s">
        <v>120</v>
      </c>
      <c r="T21" s="261" t="s">
        <v>460</v>
      </c>
      <c r="U21" s="261" t="s">
        <v>455</v>
      </c>
      <c r="V21" s="257" t="s">
        <v>119</v>
      </c>
      <c r="W21" s="258"/>
      <c r="X21" s="267" t="s">
        <v>111</v>
      </c>
      <c r="Y21" s="269"/>
      <c r="Z21" s="267" t="s">
        <v>110</v>
      </c>
      <c r="AA21" s="269"/>
    </row>
    <row r="22" spans="1:27" ht="216" customHeight="1" x14ac:dyDescent="0.25">
      <c r="A22" s="263"/>
      <c r="B22" s="259"/>
      <c r="C22" s="260"/>
      <c r="D22" s="259"/>
      <c r="E22" s="260"/>
      <c r="F22" s="267" t="s">
        <v>118</v>
      </c>
      <c r="G22" s="268"/>
      <c r="H22" s="267" t="s">
        <v>117</v>
      </c>
      <c r="I22" s="268"/>
      <c r="J22" s="262"/>
      <c r="K22" s="259"/>
      <c r="L22" s="260"/>
      <c r="M22" s="259"/>
      <c r="N22" s="260"/>
      <c r="O22" s="259"/>
      <c r="P22" s="260"/>
      <c r="Q22" s="259"/>
      <c r="R22" s="260"/>
      <c r="S22" s="262"/>
      <c r="T22" s="262"/>
      <c r="U22" s="262"/>
      <c r="V22" s="259"/>
      <c r="W22" s="260"/>
      <c r="X22" s="71" t="s">
        <v>109</v>
      </c>
      <c r="Y22" s="71" t="s">
        <v>444</v>
      </c>
      <c r="Z22" s="71" t="s">
        <v>108</v>
      </c>
      <c r="AA22" s="71" t="s">
        <v>107</v>
      </c>
    </row>
    <row r="23" spans="1:27" ht="60" customHeight="1" x14ac:dyDescent="0.25">
      <c r="A23" s="262"/>
      <c r="B23" s="72" t="s">
        <v>105</v>
      </c>
      <c r="C23" s="72" t="s">
        <v>106</v>
      </c>
      <c r="D23" s="72" t="s">
        <v>105</v>
      </c>
      <c r="E23" s="72" t="s">
        <v>106</v>
      </c>
      <c r="F23" s="72" t="s">
        <v>105</v>
      </c>
      <c r="G23" s="72" t="s">
        <v>106</v>
      </c>
      <c r="H23" s="72" t="s">
        <v>105</v>
      </c>
      <c r="I23" s="72" t="s">
        <v>106</v>
      </c>
      <c r="J23" s="72" t="s">
        <v>105</v>
      </c>
      <c r="K23" s="72" t="s">
        <v>105</v>
      </c>
      <c r="L23" s="72" t="s">
        <v>106</v>
      </c>
      <c r="M23" s="72" t="s">
        <v>105</v>
      </c>
      <c r="N23" s="72" t="s">
        <v>106</v>
      </c>
      <c r="O23" s="72" t="s">
        <v>105</v>
      </c>
      <c r="P23" s="72" t="s">
        <v>106</v>
      </c>
      <c r="Q23" s="72" t="s">
        <v>105</v>
      </c>
      <c r="R23" s="72" t="s">
        <v>106</v>
      </c>
      <c r="S23" s="72" t="s">
        <v>105</v>
      </c>
      <c r="T23" s="72" t="s">
        <v>105</v>
      </c>
      <c r="U23" s="72" t="s">
        <v>105</v>
      </c>
      <c r="V23" s="72" t="s">
        <v>105</v>
      </c>
      <c r="W23" s="72" t="s">
        <v>106</v>
      </c>
      <c r="X23" s="72" t="s">
        <v>105</v>
      </c>
      <c r="Y23" s="72" t="s">
        <v>105</v>
      </c>
      <c r="Z23" s="71" t="s">
        <v>105</v>
      </c>
      <c r="AA23" s="71" t="s">
        <v>105</v>
      </c>
    </row>
    <row r="24" spans="1:27" x14ac:dyDescent="0.25">
      <c r="A24" s="75">
        <v>1</v>
      </c>
      <c r="B24" s="75">
        <v>2</v>
      </c>
      <c r="C24" s="75">
        <v>3</v>
      </c>
      <c r="D24" s="75">
        <v>4</v>
      </c>
      <c r="E24" s="75">
        <v>5</v>
      </c>
      <c r="F24" s="75">
        <v>6</v>
      </c>
      <c r="G24" s="75">
        <v>7</v>
      </c>
      <c r="H24" s="75">
        <v>8</v>
      </c>
      <c r="I24" s="75">
        <v>9</v>
      </c>
      <c r="J24" s="75">
        <v>10</v>
      </c>
      <c r="K24" s="75">
        <v>11</v>
      </c>
      <c r="L24" s="75">
        <v>12</v>
      </c>
      <c r="M24" s="75">
        <v>13</v>
      </c>
      <c r="N24" s="75">
        <v>14</v>
      </c>
      <c r="O24" s="75">
        <v>15</v>
      </c>
      <c r="P24" s="75">
        <v>16</v>
      </c>
      <c r="Q24" s="75">
        <v>19</v>
      </c>
      <c r="R24" s="75">
        <v>20</v>
      </c>
      <c r="S24" s="75">
        <v>21</v>
      </c>
      <c r="T24" s="75">
        <v>22</v>
      </c>
      <c r="U24" s="75">
        <v>23</v>
      </c>
      <c r="V24" s="75">
        <v>24</v>
      </c>
      <c r="W24" s="75">
        <v>25</v>
      </c>
      <c r="X24" s="75">
        <v>26</v>
      </c>
      <c r="Y24" s="75">
        <v>27</v>
      </c>
      <c r="Z24" s="75">
        <v>28</v>
      </c>
      <c r="AA24" s="75">
        <v>29</v>
      </c>
    </row>
    <row r="25" spans="1:27" s="33" customFormat="1" ht="195" customHeight="1" x14ac:dyDescent="0.25">
      <c r="A25" s="76">
        <v>1</v>
      </c>
      <c r="B25" s="77" t="s">
        <v>515</v>
      </c>
      <c r="C25" s="71" t="s">
        <v>516</v>
      </c>
      <c r="D25" s="71" t="s">
        <v>514</v>
      </c>
      <c r="E25" s="71" t="s">
        <v>538</v>
      </c>
      <c r="F25" s="177">
        <v>10</v>
      </c>
      <c r="G25" s="177">
        <v>10</v>
      </c>
      <c r="H25" s="177">
        <v>10</v>
      </c>
      <c r="I25" s="177">
        <v>10</v>
      </c>
      <c r="J25" s="177">
        <v>2009</v>
      </c>
      <c r="K25" s="79" t="s">
        <v>62</v>
      </c>
      <c r="L25" s="140" t="s">
        <v>62</v>
      </c>
      <c r="M25" s="177">
        <v>240</v>
      </c>
      <c r="N25" s="177">
        <v>240</v>
      </c>
      <c r="O25" s="177" t="s">
        <v>487</v>
      </c>
      <c r="P25" s="177" t="s">
        <v>487</v>
      </c>
      <c r="Q25" s="71">
        <v>0.125</v>
      </c>
      <c r="R25" s="78">
        <v>0.125</v>
      </c>
      <c r="S25" s="79" t="s">
        <v>493</v>
      </c>
      <c r="T25" s="79" t="s">
        <v>493</v>
      </c>
      <c r="U25" s="79" t="s">
        <v>493</v>
      </c>
      <c r="V25" s="79" t="s">
        <v>488</v>
      </c>
      <c r="W25" s="79" t="s">
        <v>488</v>
      </c>
      <c r="X25" s="140" t="s">
        <v>518</v>
      </c>
      <c r="Y25" s="140" t="s">
        <v>519</v>
      </c>
      <c r="Z25" s="71" t="s">
        <v>520</v>
      </c>
      <c r="AA25" s="71" t="s">
        <v>521</v>
      </c>
    </row>
    <row r="26" spans="1:27" ht="3" customHeight="1" x14ac:dyDescent="0.25">
      <c r="X26" s="73"/>
      <c r="Y26" s="74"/>
    </row>
    <row r="27" spans="1:27" s="36" customFormat="1" ht="12.75" x14ac:dyDescent="0.2">
      <c r="A27" s="37"/>
      <c r="B27" s="37"/>
      <c r="C27" s="37"/>
      <c r="E27" s="37"/>
    </row>
    <row r="28" spans="1:27" s="36" customFormat="1" ht="12.75" x14ac:dyDescent="0.2">
      <c r="A28" s="37"/>
      <c r="B28" s="37"/>
      <c r="C28" s="3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conditionalFormatting sqref="F25:J25">
    <cfRule type="expression" dxfId="3" priority="7">
      <formula>CELL("защита",F25)</formula>
    </cfRule>
    <cfRule type="expression" dxfId="2" priority="8">
      <formula>ISBLANK(F25)</formula>
    </cfRule>
  </conditionalFormatting>
  <conditionalFormatting sqref="M25:P25">
    <cfRule type="expression" dxfId="1" priority="1">
      <formula>CELL("защита",M25)</formula>
    </cfRule>
    <cfRule type="expression" dxfId="0" priority="2">
      <formula>ISBLANK(M25)</formula>
    </cfRule>
  </conditionalFormatting>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zoomScale="70" zoomScaleSheetLayoutView="70" workbookViewId="0"/>
  </sheetViews>
  <sheetFormatPr defaultRowHeight="15" x14ac:dyDescent="0.25"/>
  <cols>
    <col min="1" max="1" width="6.140625" style="1" customWidth="1"/>
    <col min="2" max="2" width="53.5703125" style="1" customWidth="1"/>
    <col min="3" max="3" width="98.285156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66</v>
      </c>
    </row>
    <row r="2" spans="1:29" s="7" customFormat="1" ht="18.75" customHeight="1" x14ac:dyDescent="0.3">
      <c r="A2" s="13"/>
      <c r="C2" s="11" t="s">
        <v>7</v>
      </c>
    </row>
    <row r="3" spans="1:29" s="7" customFormat="1" ht="18.75" x14ac:dyDescent="0.3">
      <c r="A3" s="12"/>
      <c r="C3" s="11" t="s">
        <v>65</v>
      </c>
    </row>
    <row r="4" spans="1:29" s="7" customFormat="1" ht="18.75" x14ac:dyDescent="0.3">
      <c r="A4" s="12"/>
      <c r="C4" s="11"/>
    </row>
    <row r="5" spans="1:29" s="7" customFormat="1" ht="15.75" x14ac:dyDescent="0.2">
      <c r="A5" s="276" t="str">
        <f>'1. паспорт местоположение'!A5:C5</f>
        <v>Год раскрытия информации: 2026 год</v>
      </c>
      <c r="B5" s="276"/>
      <c r="C5" s="27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7" customFormat="1" ht="18.75" x14ac:dyDescent="0.3">
      <c r="A6" s="12"/>
      <c r="G6" s="11"/>
    </row>
    <row r="7" spans="1:29" s="7" customFormat="1" ht="18.75" x14ac:dyDescent="0.2">
      <c r="A7" s="246" t="s">
        <v>6</v>
      </c>
      <c r="B7" s="246"/>
      <c r="C7" s="246"/>
      <c r="D7" s="9"/>
      <c r="E7" s="9"/>
      <c r="F7" s="9"/>
      <c r="G7" s="9"/>
      <c r="H7" s="9"/>
      <c r="I7" s="9"/>
      <c r="J7" s="9"/>
      <c r="K7" s="9"/>
      <c r="L7" s="9"/>
      <c r="M7" s="9"/>
      <c r="N7" s="9"/>
      <c r="O7" s="9"/>
      <c r="P7" s="9"/>
      <c r="Q7" s="9"/>
      <c r="R7" s="9"/>
      <c r="S7" s="9"/>
      <c r="T7" s="9"/>
      <c r="U7" s="9"/>
    </row>
    <row r="8" spans="1:29" s="7" customFormat="1" ht="18.75" x14ac:dyDescent="0.2">
      <c r="A8" s="246"/>
      <c r="B8" s="246"/>
      <c r="C8" s="246"/>
      <c r="D8" s="10"/>
      <c r="E8" s="10"/>
      <c r="F8" s="10"/>
      <c r="G8" s="10"/>
      <c r="H8" s="9"/>
      <c r="I8" s="9"/>
      <c r="J8" s="9"/>
      <c r="K8" s="9"/>
      <c r="L8" s="9"/>
      <c r="M8" s="9"/>
      <c r="N8" s="9"/>
      <c r="O8" s="9"/>
      <c r="P8" s="9"/>
      <c r="Q8" s="9"/>
      <c r="R8" s="9"/>
      <c r="S8" s="9"/>
      <c r="T8" s="9"/>
      <c r="U8" s="9"/>
    </row>
    <row r="9" spans="1:29" s="7" customFormat="1" ht="18.75" x14ac:dyDescent="0.2">
      <c r="A9" s="270" t="str">
        <f>'1. паспорт местоположение'!A9:C9</f>
        <v xml:space="preserve">Общество с ограниченной ответственностью "СИСТЕМА" </v>
      </c>
      <c r="B9" s="270"/>
      <c r="C9" s="270"/>
      <c r="D9" s="6"/>
      <c r="E9" s="6"/>
      <c r="F9" s="6"/>
      <c r="G9" s="6"/>
      <c r="H9" s="9"/>
      <c r="I9" s="9"/>
      <c r="J9" s="9"/>
      <c r="K9" s="9"/>
      <c r="L9" s="9"/>
      <c r="M9" s="9"/>
      <c r="N9" s="9"/>
      <c r="O9" s="9"/>
      <c r="P9" s="9"/>
      <c r="Q9" s="9"/>
      <c r="R9" s="9"/>
      <c r="S9" s="9"/>
      <c r="T9" s="9"/>
      <c r="U9" s="9"/>
    </row>
    <row r="10" spans="1:29" s="7" customFormat="1" ht="18.75" x14ac:dyDescent="0.2">
      <c r="A10" s="251" t="s">
        <v>5</v>
      </c>
      <c r="B10" s="251"/>
      <c r="C10" s="251"/>
      <c r="D10" s="4"/>
      <c r="E10" s="4"/>
      <c r="F10" s="4"/>
      <c r="G10" s="4"/>
      <c r="H10" s="9"/>
      <c r="I10" s="9"/>
      <c r="J10" s="9"/>
      <c r="K10" s="9"/>
      <c r="L10" s="9"/>
      <c r="M10" s="9"/>
      <c r="N10" s="9"/>
      <c r="O10" s="9"/>
      <c r="P10" s="9"/>
      <c r="Q10" s="9"/>
      <c r="R10" s="9"/>
      <c r="S10" s="9"/>
      <c r="T10" s="9"/>
      <c r="U10" s="9"/>
    </row>
    <row r="11" spans="1:29" s="7" customFormat="1" ht="18.75" x14ac:dyDescent="0.2">
      <c r="A11" s="246"/>
      <c r="B11" s="246"/>
      <c r="C11" s="246"/>
      <c r="D11" s="10"/>
      <c r="E11" s="10"/>
      <c r="F11" s="10"/>
      <c r="G11" s="10"/>
      <c r="H11" s="9"/>
      <c r="I11" s="9"/>
      <c r="J11" s="9"/>
      <c r="K11" s="9"/>
      <c r="L11" s="9"/>
      <c r="M11" s="9"/>
      <c r="N11" s="9"/>
      <c r="O11" s="9"/>
      <c r="P11" s="9"/>
      <c r="Q11" s="9"/>
      <c r="R11" s="9"/>
      <c r="S11" s="9"/>
      <c r="T11" s="9"/>
      <c r="U11" s="9"/>
    </row>
    <row r="12" spans="1:29" s="7" customFormat="1" ht="18.75" x14ac:dyDescent="0.2">
      <c r="A12" s="271" t="str">
        <f>'1. паспорт местоположение'!A12:C12</f>
        <v>P_1.2.2.1_1</v>
      </c>
      <c r="B12" s="271"/>
      <c r="C12" s="271"/>
      <c r="D12" s="6"/>
      <c r="E12" s="6"/>
      <c r="F12" s="6"/>
      <c r="G12" s="6"/>
      <c r="H12" s="9"/>
      <c r="I12" s="9"/>
      <c r="J12" s="9"/>
      <c r="K12" s="9"/>
      <c r="L12" s="9"/>
      <c r="M12" s="9"/>
      <c r="N12" s="9"/>
      <c r="O12" s="9"/>
      <c r="P12" s="9"/>
      <c r="Q12" s="9"/>
      <c r="R12" s="9"/>
      <c r="S12" s="9"/>
      <c r="T12" s="9"/>
      <c r="U12" s="9"/>
    </row>
    <row r="13" spans="1:29" s="7" customFormat="1" ht="18.75" x14ac:dyDescent="0.2">
      <c r="A13" s="251" t="s">
        <v>4</v>
      </c>
      <c r="B13" s="251"/>
      <c r="C13" s="251"/>
      <c r="D13" s="4"/>
      <c r="E13" s="4"/>
      <c r="F13" s="4"/>
      <c r="G13" s="4"/>
      <c r="H13" s="9"/>
      <c r="I13" s="9"/>
      <c r="J13" s="9"/>
      <c r="K13" s="9"/>
      <c r="L13" s="9"/>
      <c r="M13" s="9"/>
      <c r="N13" s="9"/>
      <c r="O13" s="9"/>
      <c r="P13" s="9"/>
      <c r="Q13" s="9"/>
      <c r="R13" s="9"/>
      <c r="S13" s="9"/>
      <c r="T13" s="9"/>
      <c r="U13" s="9"/>
    </row>
    <row r="14" spans="1:29" s="7" customFormat="1" ht="15.75" customHeight="1" x14ac:dyDescent="0.2">
      <c r="A14" s="253"/>
      <c r="B14" s="253"/>
      <c r="C14" s="253"/>
      <c r="D14" s="3"/>
      <c r="E14" s="3"/>
      <c r="F14" s="3"/>
      <c r="G14" s="3"/>
      <c r="H14" s="3"/>
      <c r="I14" s="3"/>
      <c r="J14" s="3"/>
      <c r="K14" s="3"/>
      <c r="L14" s="3"/>
      <c r="M14" s="3"/>
      <c r="N14" s="3"/>
      <c r="O14" s="3"/>
      <c r="P14" s="3"/>
      <c r="Q14" s="3"/>
      <c r="R14" s="3"/>
      <c r="S14" s="3"/>
      <c r="T14" s="3"/>
      <c r="U14" s="3"/>
    </row>
    <row r="15" spans="1:29" s="2" customFormat="1" ht="61.5" customHeight="1" x14ac:dyDescent="0.2">
      <c r="A15" s="270"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5" s="270"/>
      <c r="C15" s="270"/>
      <c r="D15" s="6"/>
      <c r="E15" s="6"/>
      <c r="F15" s="6"/>
      <c r="G15" s="6"/>
      <c r="H15" s="6"/>
      <c r="I15" s="6"/>
      <c r="J15" s="6"/>
      <c r="K15" s="6"/>
      <c r="L15" s="6"/>
      <c r="M15" s="6"/>
      <c r="N15" s="6"/>
      <c r="O15" s="6"/>
      <c r="P15" s="6"/>
      <c r="Q15" s="6"/>
      <c r="R15" s="6"/>
      <c r="S15" s="6"/>
      <c r="T15" s="6"/>
      <c r="U15" s="6"/>
    </row>
    <row r="16" spans="1:29" s="2" customFormat="1" ht="15" customHeight="1" x14ac:dyDescent="0.2">
      <c r="A16" s="251" t="s">
        <v>3</v>
      </c>
      <c r="B16" s="251"/>
      <c r="C16" s="251"/>
      <c r="D16" s="4"/>
      <c r="E16" s="4"/>
      <c r="F16" s="4"/>
      <c r="G16" s="4"/>
      <c r="H16" s="4"/>
      <c r="I16" s="4"/>
      <c r="J16" s="4"/>
      <c r="K16" s="4"/>
      <c r="L16" s="4"/>
      <c r="M16" s="4"/>
      <c r="N16" s="4"/>
      <c r="O16" s="4"/>
      <c r="P16" s="4"/>
      <c r="Q16" s="4"/>
      <c r="R16" s="4"/>
      <c r="S16" s="4"/>
      <c r="T16" s="4"/>
      <c r="U16" s="4"/>
    </row>
    <row r="17" spans="1:21" s="2" customFormat="1" ht="15" customHeight="1" x14ac:dyDescent="0.2">
      <c r="A17" s="253"/>
      <c r="B17" s="253"/>
      <c r="C17" s="253"/>
      <c r="D17" s="3"/>
      <c r="E17" s="3"/>
      <c r="F17" s="3"/>
      <c r="G17" s="3"/>
      <c r="H17" s="3"/>
      <c r="I17" s="3"/>
      <c r="J17" s="3"/>
      <c r="K17" s="3"/>
      <c r="L17" s="3"/>
      <c r="M17" s="3"/>
      <c r="N17" s="3"/>
      <c r="O17" s="3"/>
      <c r="P17" s="3"/>
      <c r="Q17" s="3"/>
      <c r="R17" s="3"/>
    </row>
    <row r="18" spans="1:21" s="2" customFormat="1" ht="27.75" customHeight="1" x14ac:dyDescent="0.2">
      <c r="A18" s="254" t="s">
        <v>439</v>
      </c>
      <c r="B18" s="254"/>
      <c r="C18" s="25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2</v>
      </c>
      <c r="B20" s="25" t="s">
        <v>64</v>
      </c>
      <c r="C20" s="24" t="s">
        <v>63</v>
      </c>
      <c r="D20" s="4"/>
      <c r="E20" s="4"/>
      <c r="F20" s="4"/>
      <c r="G20" s="4"/>
      <c r="H20" s="3"/>
      <c r="I20" s="3"/>
      <c r="J20" s="3"/>
      <c r="K20" s="3"/>
      <c r="L20" s="3"/>
      <c r="M20" s="3"/>
      <c r="N20" s="3"/>
      <c r="O20" s="3"/>
      <c r="P20" s="3"/>
      <c r="Q20" s="3"/>
      <c r="R20" s="3"/>
    </row>
    <row r="21" spans="1:21" s="2" customFormat="1" ht="16.5" customHeight="1" x14ac:dyDescent="0.2">
      <c r="A21" s="24">
        <v>1</v>
      </c>
      <c r="B21" s="25">
        <v>2</v>
      </c>
      <c r="C21" s="24">
        <v>3</v>
      </c>
      <c r="D21" s="4"/>
      <c r="E21" s="4"/>
      <c r="F21" s="4"/>
      <c r="G21" s="4"/>
      <c r="H21" s="3"/>
      <c r="I21" s="3"/>
      <c r="J21" s="3"/>
      <c r="K21" s="3"/>
      <c r="L21" s="3"/>
      <c r="M21" s="3"/>
      <c r="N21" s="3"/>
      <c r="O21" s="3"/>
      <c r="P21" s="3"/>
      <c r="Q21" s="3"/>
      <c r="R21" s="3"/>
    </row>
    <row r="22" spans="1:21" s="2" customFormat="1" ht="81.75" customHeight="1" x14ac:dyDescent="0.2">
      <c r="A22" s="17" t="s">
        <v>62</v>
      </c>
      <c r="B22" s="19" t="s">
        <v>452</v>
      </c>
      <c r="C22" s="199" t="s">
        <v>536</v>
      </c>
      <c r="D22" s="4"/>
      <c r="E22" s="4"/>
      <c r="F22" s="3"/>
      <c r="G22" s="3"/>
      <c r="H22" s="3"/>
      <c r="I22" s="3"/>
      <c r="J22" s="3"/>
      <c r="K22" s="3"/>
      <c r="L22" s="3"/>
      <c r="M22" s="3"/>
      <c r="N22" s="3"/>
      <c r="O22" s="3"/>
      <c r="P22" s="3"/>
    </row>
    <row r="23" spans="1:21" ht="72.75" customHeight="1" x14ac:dyDescent="0.25">
      <c r="A23" s="17" t="s">
        <v>60</v>
      </c>
      <c r="B23" s="23" t="s">
        <v>57</v>
      </c>
      <c r="C23" s="187" t="s">
        <v>539</v>
      </c>
    </row>
    <row r="24" spans="1:21" ht="63" customHeight="1" x14ac:dyDescent="0.25">
      <c r="A24" s="17" t="s">
        <v>59</v>
      </c>
      <c r="B24" s="23" t="s">
        <v>472</v>
      </c>
      <c r="C24" s="187" t="s">
        <v>489</v>
      </c>
    </row>
    <row r="25" spans="1:21" ht="63" customHeight="1" x14ac:dyDescent="0.25">
      <c r="A25" s="17" t="s">
        <v>58</v>
      </c>
      <c r="B25" s="23" t="s">
        <v>497</v>
      </c>
      <c r="C25" s="200" t="s">
        <v>541</v>
      </c>
    </row>
    <row r="26" spans="1:21" ht="42.75" customHeight="1" x14ac:dyDescent="0.25">
      <c r="A26" s="17" t="s">
        <v>56</v>
      </c>
      <c r="B26" s="23" t="s">
        <v>228</v>
      </c>
      <c r="C26" s="194" t="s">
        <v>534</v>
      </c>
    </row>
    <row r="27" spans="1:21" ht="69.75" customHeight="1" x14ac:dyDescent="0.25">
      <c r="A27" s="17" t="s">
        <v>55</v>
      </c>
      <c r="B27" s="23" t="s">
        <v>453</v>
      </c>
      <c r="C27" s="194" t="s">
        <v>496</v>
      </c>
    </row>
    <row r="28" spans="1:21" ht="42.75" customHeight="1" x14ac:dyDescent="0.25">
      <c r="A28" s="17" t="s">
        <v>53</v>
      </c>
      <c r="B28" s="23" t="s">
        <v>54</v>
      </c>
      <c r="C28" s="194">
        <v>2026</v>
      </c>
    </row>
    <row r="29" spans="1:21" ht="42.75" customHeight="1" x14ac:dyDescent="0.25">
      <c r="A29" s="17" t="s">
        <v>51</v>
      </c>
      <c r="B29" s="18" t="s">
        <v>52</v>
      </c>
      <c r="C29" s="194">
        <v>2026</v>
      </c>
    </row>
    <row r="30" spans="1:21" ht="42.75" customHeight="1" x14ac:dyDescent="0.25">
      <c r="A30" s="17" t="s">
        <v>70</v>
      </c>
      <c r="B30" s="18" t="s">
        <v>50</v>
      </c>
      <c r="C30" s="187" t="s">
        <v>535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66</v>
      </c>
    </row>
    <row r="2" spans="1:28" ht="18.75" x14ac:dyDescent="0.3">
      <c r="Z2" s="11" t="s">
        <v>7</v>
      </c>
    </row>
    <row r="3" spans="1:28" ht="18.75" x14ac:dyDescent="0.3">
      <c r="Z3" s="11" t="s">
        <v>65</v>
      </c>
    </row>
    <row r="4" spans="1:28" ht="18.75" customHeight="1" x14ac:dyDescent="0.25">
      <c r="A4" s="285" t="str">
        <f>'1. паспорт местоположение'!A5:C5</f>
        <v>Год раскрытия информации: 2026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row>
    <row r="6" spans="1:28"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9"/>
      <c r="AB6" s="9"/>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9"/>
      <c r="AB7" s="9"/>
    </row>
    <row r="8" spans="1:28" ht="18.75" x14ac:dyDescent="0.25">
      <c r="A8" s="283" t="str">
        <f>'1. паспорт местоположение'!A9:C9</f>
        <v xml:space="preserve">Общество с ограниченной ответственностью "СИСТЕМА" </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6"/>
      <c r="AB8" s="6"/>
    </row>
    <row r="9" spans="1:28" ht="15.75" x14ac:dyDescent="0.2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4"/>
      <c r="AB9" s="4"/>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9"/>
      <c r="AB10" s="9"/>
    </row>
    <row r="11" spans="1:28" ht="18.75" x14ac:dyDescent="0.25">
      <c r="A11" s="283" t="str">
        <f>'1. паспорт местоположение'!A12:C12</f>
        <v>P_1.2.2.1_1</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6"/>
      <c r="AB11" s="6"/>
    </row>
    <row r="12" spans="1:28" ht="15.75" x14ac:dyDescent="0.25">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4"/>
      <c r="AB12" s="4"/>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8"/>
      <c r="AB13" s="8"/>
    </row>
    <row r="14" spans="1:28" ht="30.75" customHeight="1" x14ac:dyDescent="0.25">
      <c r="A14" s="284"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6"/>
      <c r="AB14" s="6"/>
    </row>
    <row r="15" spans="1:28" ht="15.75" x14ac:dyDescent="0.25">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4"/>
      <c r="AB15" s="4"/>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14"/>
      <c r="AB16" s="14"/>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14"/>
      <c r="AB17" s="14"/>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14"/>
      <c r="AB18" s="14"/>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14"/>
      <c r="AB19" s="14"/>
    </row>
    <row r="20" spans="1:2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14"/>
      <c r="AB20" s="14"/>
    </row>
    <row r="21" spans="1:28" x14ac:dyDescent="0.2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14"/>
      <c r="AB21" s="14"/>
    </row>
    <row r="22" spans="1:28" x14ac:dyDescent="0.25">
      <c r="A22" s="278" t="s">
        <v>471</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131"/>
      <c r="AB22" s="131"/>
    </row>
    <row r="23" spans="1:28" ht="32.25" customHeight="1" x14ac:dyDescent="0.25">
      <c r="A23" s="280" t="s">
        <v>322</v>
      </c>
      <c r="B23" s="281"/>
      <c r="C23" s="281"/>
      <c r="D23" s="281"/>
      <c r="E23" s="281"/>
      <c r="F23" s="281"/>
      <c r="G23" s="281"/>
      <c r="H23" s="281"/>
      <c r="I23" s="281"/>
      <c r="J23" s="281"/>
      <c r="K23" s="281"/>
      <c r="L23" s="282"/>
      <c r="M23" s="279" t="s">
        <v>323</v>
      </c>
      <c r="N23" s="279"/>
      <c r="O23" s="279"/>
      <c r="P23" s="279"/>
      <c r="Q23" s="279"/>
      <c r="R23" s="279"/>
      <c r="S23" s="279"/>
      <c r="T23" s="279"/>
      <c r="U23" s="279"/>
      <c r="V23" s="279"/>
      <c r="W23" s="279"/>
      <c r="X23" s="279"/>
      <c r="Y23" s="279"/>
      <c r="Z23" s="279"/>
    </row>
    <row r="24" spans="1:28" ht="151.5" customHeight="1" x14ac:dyDescent="0.25">
      <c r="A24" s="68" t="s">
        <v>230</v>
      </c>
      <c r="B24" s="69" t="s">
        <v>237</v>
      </c>
      <c r="C24" s="68" t="s">
        <v>316</v>
      </c>
      <c r="D24" s="68" t="s">
        <v>231</v>
      </c>
      <c r="E24" s="68" t="s">
        <v>317</v>
      </c>
      <c r="F24" s="68" t="s">
        <v>319</v>
      </c>
      <c r="G24" s="68" t="s">
        <v>318</v>
      </c>
      <c r="H24" s="68" t="s">
        <v>232</v>
      </c>
      <c r="I24" s="68" t="s">
        <v>320</v>
      </c>
      <c r="J24" s="68" t="s">
        <v>238</v>
      </c>
      <c r="K24" s="69" t="s">
        <v>236</v>
      </c>
      <c r="L24" s="69" t="s">
        <v>233</v>
      </c>
      <c r="M24" s="70" t="s">
        <v>245</v>
      </c>
      <c r="N24" s="69" t="s">
        <v>479</v>
      </c>
      <c r="O24" s="68" t="s">
        <v>243</v>
      </c>
      <c r="P24" s="68" t="s">
        <v>244</v>
      </c>
      <c r="Q24" s="68" t="s">
        <v>242</v>
      </c>
      <c r="R24" s="68" t="s">
        <v>232</v>
      </c>
      <c r="S24" s="68" t="s">
        <v>241</v>
      </c>
      <c r="T24" s="68" t="s">
        <v>240</v>
      </c>
      <c r="U24" s="68" t="s">
        <v>315</v>
      </c>
      <c r="V24" s="68" t="s">
        <v>242</v>
      </c>
      <c r="W24" s="80" t="s">
        <v>235</v>
      </c>
      <c r="X24" s="80" t="s">
        <v>247</v>
      </c>
      <c r="Y24" s="80" t="s">
        <v>248</v>
      </c>
      <c r="Z24" s="82" t="s">
        <v>246</v>
      </c>
    </row>
    <row r="25" spans="1:28" ht="16.5" customHeight="1" x14ac:dyDescent="0.25">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ht="45.75" customHeight="1" x14ac:dyDescent="0.25">
      <c r="A26" s="201" t="s">
        <v>493</v>
      </c>
      <c r="B26" s="201" t="s">
        <v>493</v>
      </c>
      <c r="C26" s="201" t="s">
        <v>493</v>
      </c>
      <c r="D26" s="201" t="s">
        <v>493</v>
      </c>
      <c r="E26" s="201" t="s">
        <v>493</v>
      </c>
      <c r="F26" s="201" t="s">
        <v>493</v>
      </c>
      <c r="G26" s="201" t="s">
        <v>493</v>
      </c>
      <c r="H26" s="201" t="s">
        <v>493</v>
      </c>
      <c r="I26" s="201" t="s">
        <v>493</v>
      </c>
      <c r="J26" s="201" t="s">
        <v>493</v>
      </c>
      <c r="K26" s="201" t="s">
        <v>493</v>
      </c>
      <c r="L26" s="201" t="s">
        <v>493</v>
      </c>
      <c r="M26" s="201" t="s">
        <v>493</v>
      </c>
      <c r="N26" s="201" t="s">
        <v>493</v>
      </c>
      <c r="O26" s="201" t="s">
        <v>493</v>
      </c>
      <c r="P26" s="201" t="s">
        <v>493</v>
      </c>
      <c r="Q26" s="201" t="s">
        <v>493</v>
      </c>
      <c r="R26" s="201" t="s">
        <v>493</v>
      </c>
      <c r="S26" s="201" t="s">
        <v>493</v>
      </c>
      <c r="T26" s="201" t="s">
        <v>493</v>
      </c>
      <c r="U26" s="201" t="s">
        <v>493</v>
      </c>
      <c r="V26" s="201" t="s">
        <v>493</v>
      </c>
      <c r="W26" s="201" t="s">
        <v>493</v>
      </c>
      <c r="X26" s="201" t="s">
        <v>493</v>
      </c>
      <c r="Y26" s="201" t="s">
        <v>493</v>
      </c>
      <c r="Z26" s="201" t="s">
        <v>493</v>
      </c>
    </row>
    <row r="30" spans="1:28" x14ac:dyDescent="0.25">
      <c r="A30" s="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2"/>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 width="16.28515625" style="1" customWidth="1"/>
    <col min="17" max="17" width="17.7109375" style="1" customWidth="1"/>
    <col min="18" max="16384" width="9.140625" style="1"/>
  </cols>
  <sheetData>
    <row r="1" spans="1:30" s="7" customFormat="1" ht="18.75" customHeight="1" x14ac:dyDescent="0.2">
      <c r="A1" s="13"/>
      <c r="B1" s="13"/>
      <c r="Q1" s="26" t="s">
        <v>66</v>
      </c>
    </row>
    <row r="2" spans="1:30" s="7" customFormat="1" ht="18.75" customHeight="1" x14ac:dyDescent="0.3">
      <c r="A2" s="13"/>
      <c r="B2" s="13"/>
      <c r="Q2" s="11" t="s">
        <v>7</v>
      </c>
    </row>
    <row r="3" spans="1:30" s="7" customFormat="1" ht="18.75" x14ac:dyDescent="0.3">
      <c r="A3" s="12"/>
      <c r="B3" s="12"/>
      <c r="Q3" s="11" t="s">
        <v>65</v>
      </c>
    </row>
    <row r="4" spans="1:30" s="7" customFormat="1" ht="18.75" x14ac:dyDescent="0.3">
      <c r="A4" s="12"/>
      <c r="B4" s="12"/>
      <c r="L4" s="11"/>
    </row>
    <row r="5" spans="1:30" s="7" customFormat="1" ht="15.75" x14ac:dyDescent="0.2">
      <c r="A5" s="276" t="str">
        <f>'1. паспорт местоположение'!A5:C5</f>
        <v>Год раскрытия информации: 2026 год</v>
      </c>
      <c r="B5" s="276"/>
      <c r="C5" s="276"/>
      <c r="D5" s="276"/>
      <c r="E5" s="276"/>
      <c r="F5" s="276"/>
      <c r="G5" s="276"/>
      <c r="H5" s="276"/>
      <c r="I5" s="276"/>
      <c r="J5" s="276"/>
      <c r="K5" s="276"/>
      <c r="L5" s="276"/>
      <c r="M5" s="276"/>
      <c r="N5" s="276"/>
      <c r="O5" s="276"/>
      <c r="P5" s="276"/>
      <c r="Q5" s="276"/>
      <c r="R5" s="130"/>
      <c r="S5" s="130"/>
      <c r="T5" s="130"/>
      <c r="U5" s="130"/>
      <c r="V5" s="130"/>
      <c r="W5" s="130"/>
      <c r="X5" s="130"/>
      <c r="Y5" s="130"/>
      <c r="Z5" s="130"/>
      <c r="AA5" s="130"/>
      <c r="AB5" s="130"/>
      <c r="AC5" s="130"/>
      <c r="AD5" s="130"/>
    </row>
    <row r="6" spans="1:30" s="7" customFormat="1" ht="18.75" x14ac:dyDescent="0.3">
      <c r="A6" s="12"/>
      <c r="B6" s="12"/>
      <c r="L6" s="11"/>
    </row>
    <row r="7" spans="1:30" s="7" customFormat="1" ht="18.75" x14ac:dyDescent="0.2">
      <c r="A7" s="246" t="s">
        <v>6</v>
      </c>
      <c r="B7" s="246"/>
      <c r="C7" s="246"/>
      <c r="D7" s="246"/>
      <c r="E7" s="246"/>
      <c r="F7" s="246"/>
      <c r="G7" s="246"/>
      <c r="H7" s="246"/>
      <c r="I7" s="246"/>
      <c r="J7" s="246"/>
      <c r="K7" s="246"/>
      <c r="L7" s="246"/>
      <c r="M7" s="246"/>
      <c r="N7" s="246"/>
      <c r="O7" s="246"/>
      <c r="P7" s="246"/>
      <c r="Q7" s="246"/>
      <c r="R7" s="9"/>
      <c r="S7" s="9"/>
      <c r="T7" s="9"/>
      <c r="U7" s="9"/>
      <c r="V7" s="9"/>
      <c r="W7" s="9"/>
      <c r="X7" s="9"/>
      <c r="Y7" s="9"/>
      <c r="Z7" s="9"/>
      <c r="AA7" s="9"/>
      <c r="AB7" s="9"/>
    </row>
    <row r="8" spans="1:30" s="7" customFormat="1" ht="18.75" x14ac:dyDescent="0.2">
      <c r="A8" s="246"/>
      <c r="B8" s="246"/>
      <c r="C8" s="246"/>
      <c r="D8" s="246"/>
      <c r="E8" s="246"/>
      <c r="F8" s="246"/>
      <c r="G8" s="246"/>
      <c r="H8" s="246"/>
      <c r="I8" s="246"/>
      <c r="J8" s="246"/>
      <c r="K8" s="246"/>
      <c r="L8" s="246"/>
      <c r="M8" s="246"/>
      <c r="N8" s="246"/>
      <c r="O8" s="246"/>
      <c r="P8" s="246"/>
      <c r="Q8" s="246"/>
      <c r="R8" s="9"/>
      <c r="S8" s="9"/>
      <c r="T8" s="9"/>
      <c r="U8" s="9"/>
      <c r="V8" s="9"/>
      <c r="W8" s="9"/>
      <c r="X8" s="9"/>
      <c r="Y8" s="9"/>
      <c r="Z8" s="9"/>
      <c r="AA8" s="9"/>
      <c r="AB8" s="9"/>
    </row>
    <row r="9" spans="1:30" s="7" customFormat="1" ht="18.75" x14ac:dyDescent="0.2">
      <c r="A9" s="270" t="str">
        <f>'1. паспорт местоположение'!A9:C9</f>
        <v xml:space="preserve">Общество с ограниченной ответственностью "СИСТЕМА" </v>
      </c>
      <c r="B9" s="270"/>
      <c r="C9" s="270"/>
      <c r="D9" s="270"/>
      <c r="E9" s="270"/>
      <c r="F9" s="270"/>
      <c r="G9" s="270"/>
      <c r="H9" s="270"/>
      <c r="I9" s="270"/>
      <c r="J9" s="270"/>
      <c r="K9" s="270"/>
      <c r="L9" s="270"/>
      <c r="M9" s="270"/>
      <c r="N9" s="270"/>
      <c r="O9" s="270"/>
      <c r="P9" s="270"/>
      <c r="Q9" s="270"/>
      <c r="R9" s="9"/>
      <c r="S9" s="9"/>
      <c r="T9" s="9"/>
      <c r="U9" s="9"/>
      <c r="V9" s="9"/>
      <c r="W9" s="9"/>
      <c r="X9" s="9"/>
      <c r="Y9" s="9"/>
      <c r="Z9" s="9"/>
      <c r="AA9" s="9"/>
      <c r="AB9" s="9"/>
    </row>
    <row r="10" spans="1:30" s="7" customFormat="1" ht="18.75" x14ac:dyDescent="0.2">
      <c r="A10" s="251" t="s">
        <v>5</v>
      </c>
      <c r="B10" s="251"/>
      <c r="C10" s="251"/>
      <c r="D10" s="251"/>
      <c r="E10" s="251"/>
      <c r="F10" s="251"/>
      <c r="G10" s="251"/>
      <c r="H10" s="251"/>
      <c r="I10" s="251"/>
      <c r="J10" s="251"/>
      <c r="K10" s="251"/>
      <c r="L10" s="251"/>
      <c r="M10" s="251"/>
      <c r="N10" s="251"/>
      <c r="O10" s="251"/>
      <c r="P10" s="251"/>
      <c r="Q10" s="251"/>
      <c r="R10" s="9"/>
      <c r="S10" s="9"/>
      <c r="T10" s="9"/>
      <c r="U10" s="9"/>
      <c r="V10" s="9"/>
      <c r="W10" s="9"/>
      <c r="X10" s="9"/>
      <c r="Y10" s="9"/>
      <c r="Z10" s="9"/>
      <c r="AA10" s="9"/>
      <c r="AB10" s="9"/>
    </row>
    <row r="11" spans="1:30" s="7" customFormat="1" ht="18.75" x14ac:dyDescent="0.2">
      <c r="A11" s="246"/>
      <c r="B11" s="246"/>
      <c r="C11" s="246"/>
      <c r="D11" s="246"/>
      <c r="E11" s="246"/>
      <c r="F11" s="246"/>
      <c r="G11" s="246"/>
      <c r="H11" s="246"/>
      <c r="I11" s="246"/>
      <c r="J11" s="246"/>
      <c r="K11" s="246"/>
      <c r="L11" s="246"/>
      <c r="M11" s="246"/>
      <c r="N11" s="246"/>
      <c r="O11" s="246"/>
      <c r="P11" s="246"/>
      <c r="Q11" s="246"/>
      <c r="R11" s="9"/>
      <c r="S11" s="9"/>
      <c r="T11" s="9"/>
      <c r="U11" s="9"/>
      <c r="V11" s="9"/>
      <c r="W11" s="9"/>
      <c r="X11" s="9"/>
      <c r="Y11" s="9"/>
      <c r="Z11" s="9"/>
      <c r="AA11" s="9"/>
      <c r="AB11" s="9"/>
    </row>
    <row r="12" spans="1:30" s="7" customFormat="1" ht="18.75" x14ac:dyDescent="0.2">
      <c r="A12" s="271" t="str">
        <f>'1. паспорт местоположение'!A12:C12</f>
        <v>P_1.2.2.1_1</v>
      </c>
      <c r="B12" s="271"/>
      <c r="C12" s="271"/>
      <c r="D12" s="271"/>
      <c r="E12" s="271"/>
      <c r="F12" s="271"/>
      <c r="G12" s="271"/>
      <c r="H12" s="271"/>
      <c r="I12" s="271"/>
      <c r="J12" s="271"/>
      <c r="K12" s="271"/>
      <c r="L12" s="271"/>
      <c r="M12" s="271"/>
      <c r="N12" s="271"/>
      <c r="O12" s="271"/>
      <c r="P12" s="271"/>
      <c r="Q12" s="271"/>
      <c r="R12" s="9"/>
      <c r="S12" s="9"/>
      <c r="T12" s="9"/>
      <c r="U12" s="9"/>
      <c r="V12" s="9"/>
      <c r="W12" s="9"/>
      <c r="X12" s="9"/>
      <c r="Y12" s="9"/>
      <c r="Z12" s="9"/>
      <c r="AA12" s="9"/>
      <c r="AB12" s="9"/>
    </row>
    <row r="13" spans="1:30" s="7" customFormat="1" ht="18.75" x14ac:dyDescent="0.2">
      <c r="A13" s="251" t="s">
        <v>4</v>
      </c>
      <c r="B13" s="251"/>
      <c r="C13" s="251"/>
      <c r="D13" s="251"/>
      <c r="E13" s="251"/>
      <c r="F13" s="251"/>
      <c r="G13" s="251"/>
      <c r="H13" s="251"/>
      <c r="I13" s="251"/>
      <c r="J13" s="251"/>
      <c r="K13" s="251"/>
      <c r="L13" s="251"/>
      <c r="M13" s="251"/>
      <c r="N13" s="251"/>
      <c r="O13" s="251"/>
      <c r="P13" s="251"/>
      <c r="Q13" s="251"/>
      <c r="R13" s="9"/>
      <c r="S13" s="9"/>
      <c r="T13" s="9"/>
      <c r="U13" s="9"/>
      <c r="V13" s="9"/>
      <c r="W13" s="9"/>
      <c r="X13" s="9"/>
      <c r="Y13" s="9"/>
      <c r="Z13" s="9"/>
      <c r="AA13" s="9"/>
      <c r="AB13" s="9"/>
    </row>
    <row r="14" spans="1:30" s="7" customFormat="1" ht="15.75" customHeight="1" x14ac:dyDescent="0.2">
      <c r="A14" s="253"/>
      <c r="B14" s="253"/>
      <c r="C14" s="253"/>
      <c r="D14" s="253"/>
      <c r="E14" s="253"/>
      <c r="F14" s="253"/>
      <c r="G14" s="253"/>
      <c r="H14" s="253"/>
      <c r="I14" s="253"/>
      <c r="J14" s="253"/>
      <c r="K14" s="253"/>
      <c r="L14" s="253"/>
      <c r="M14" s="253"/>
      <c r="N14" s="253"/>
      <c r="O14" s="253"/>
      <c r="P14" s="253"/>
      <c r="Q14" s="253"/>
      <c r="R14" s="3"/>
      <c r="S14" s="3"/>
      <c r="T14" s="3"/>
      <c r="U14" s="3"/>
      <c r="V14" s="3"/>
      <c r="W14" s="3"/>
      <c r="X14" s="3"/>
      <c r="Y14" s="3"/>
      <c r="Z14" s="3"/>
      <c r="AA14" s="3"/>
      <c r="AB14" s="3"/>
    </row>
    <row r="15" spans="1:30" s="2" customFormat="1" ht="34.5" customHeight="1" x14ac:dyDescent="0.2">
      <c r="A15" s="270"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5" s="270"/>
      <c r="C15" s="270"/>
      <c r="D15" s="270"/>
      <c r="E15" s="270"/>
      <c r="F15" s="270"/>
      <c r="G15" s="270"/>
      <c r="H15" s="270"/>
      <c r="I15" s="270"/>
      <c r="J15" s="270"/>
      <c r="K15" s="270"/>
      <c r="L15" s="270"/>
      <c r="M15" s="270"/>
      <c r="N15" s="270"/>
      <c r="O15" s="270"/>
      <c r="P15" s="270"/>
      <c r="Q15" s="270"/>
      <c r="R15" s="6"/>
      <c r="S15" s="6"/>
      <c r="T15" s="6"/>
      <c r="U15" s="6"/>
      <c r="V15" s="6"/>
      <c r="W15" s="6"/>
      <c r="X15" s="6"/>
      <c r="Y15" s="6"/>
      <c r="Z15" s="6"/>
      <c r="AA15" s="6"/>
      <c r="AB15" s="6"/>
    </row>
    <row r="16" spans="1:30" s="2" customFormat="1" ht="15" customHeight="1" x14ac:dyDescent="0.2">
      <c r="A16" s="251" t="s">
        <v>3</v>
      </c>
      <c r="B16" s="251"/>
      <c r="C16" s="251"/>
      <c r="D16" s="251"/>
      <c r="E16" s="251"/>
      <c r="F16" s="251"/>
      <c r="G16" s="251"/>
      <c r="H16" s="251"/>
      <c r="I16" s="251"/>
      <c r="J16" s="251"/>
      <c r="K16" s="251"/>
      <c r="L16" s="251"/>
      <c r="M16" s="251"/>
      <c r="N16" s="251"/>
      <c r="O16" s="251"/>
      <c r="P16" s="251"/>
      <c r="Q16" s="251"/>
      <c r="R16" s="4"/>
      <c r="S16" s="4"/>
      <c r="T16" s="4"/>
      <c r="U16" s="4"/>
      <c r="V16" s="4"/>
      <c r="W16" s="4"/>
      <c r="X16" s="4"/>
      <c r="Y16" s="4"/>
      <c r="Z16" s="4"/>
      <c r="AA16" s="4"/>
      <c r="AB16" s="4"/>
    </row>
    <row r="17" spans="1:28" s="2" customFormat="1" ht="15" customHeight="1" x14ac:dyDescent="0.2">
      <c r="A17" s="253"/>
      <c r="B17" s="253"/>
      <c r="C17" s="253"/>
      <c r="D17" s="253"/>
      <c r="E17" s="253"/>
      <c r="F17" s="253"/>
      <c r="G17" s="253"/>
      <c r="H17" s="253"/>
      <c r="I17" s="253"/>
      <c r="J17" s="253"/>
      <c r="K17" s="253"/>
      <c r="L17" s="253"/>
      <c r="M17" s="253"/>
      <c r="N17" s="253"/>
      <c r="O17" s="253"/>
      <c r="P17" s="253"/>
      <c r="Q17" s="253"/>
      <c r="R17" s="3"/>
      <c r="S17" s="3"/>
      <c r="T17" s="3"/>
      <c r="U17" s="3"/>
      <c r="V17" s="3"/>
      <c r="W17" s="3"/>
      <c r="X17" s="3"/>
      <c r="Y17" s="3"/>
    </row>
    <row r="18" spans="1:28" s="2" customFormat="1" ht="91.5" customHeight="1" x14ac:dyDescent="0.2">
      <c r="A18" s="289" t="s">
        <v>448</v>
      </c>
      <c r="B18" s="289"/>
      <c r="C18" s="289"/>
      <c r="D18" s="289"/>
      <c r="E18" s="289"/>
      <c r="F18" s="289"/>
      <c r="G18" s="289"/>
      <c r="H18" s="289"/>
      <c r="I18" s="289"/>
      <c r="J18" s="289"/>
      <c r="K18" s="289"/>
      <c r="L18" s="289"/>
      <c r="M18" s="289"/>
      <c r="N18" s="289"/>
      <c r="O18" s="289"/>
      <c r="P18" s="289"/>
      <c r="Q18" s="289"/>
      <c r="R18" s="5"/>
      <c r="S18" s="5"/>
      <c r="T18" s="5"/>
      <c r="U18" s="5"/>
      <c r="V18" s="5"/>
      <c r="W18" s="5"/>
      <c r="X18" s="5"/>
      <c r="Y18" s="5"/>
      <c r="Z18" s="5"/>
      <c r="AA18" s="5"/>
      <c r="AB18" s="5"/>
    </row>
    <row r="19" spans="1:28" s="2" customFormat="1" ht="78" customHeight="1" x14ac:dyDescent="0.2">
      <c r="A19" s="244" t="s">
        <v>2</v>
      </c>
      <c r="B19" s="244" t="s">
        <v>82</v>
      </c>
      <c r="C19" s="244" t="s">
        <v>81</v>
      </c>
      <c r="D19" s="244" t="s">
        <v>73</v>
      </c>
      <c r="E19" s="286" t="s">
        <v>80</v>
      </c>
      <c r="F19" s="287"/>
      <c r="G19" s="287"/>
      <c r="H19" s="287"/>
      <c r="I19" s="288"/>
      <c r="J19" s="244" t="s">
        <v>79</v>
      </c>
      <c r="K19" s="244"/>
      <c r="L19" s="244"/>
      <c r="M19" s="244"/>
      <c r="N19" s="244"/>
      <c r="O19" s="244"/>
      <c r="P19" s="244"/>
      <c r="Q19" s="244"/>
      <c r="R19" s="3"/>
      <c r="S19" s="3"/>
      <c r="T19" s="3"/>
      <c r="U19" s="3"/>
      <c r="V19" s="3"/>
      <c r="W19" s="3"/>
      <c r="X19" s="3"/>
      <c r="Y19" s="3"/>
    </row>
    <row r="20" spans="1:28" s="2" customFormat="1" ht="51" customHeight="1" x14ac:dyDescent="0.2">
      <c r="A20" s="244"/>
      <c r="B20" s="244"/>
      <c r="C20" s="244"/>
      <c r="D20" s="244"/>
      <c r="E20" s="27" t="s">
        <v>78</v>
      </c>
      <c r="F20" s="27" t="s">
        <v>77</v>
      </c>
      <c r="G20" s="27" t="s">
        <v>76</v>
      </c>
      <c r="H20" s="27" t="s">
        <v>75</v>
      </c>
      <c r="I20" s="27" t="s">
        <v>74</v>
      </c>
      <c r="J20" s="27" t="s">
        <v>498</v>
      </c>
      <c r="K20" s="27" t="s">
        <v>499</v>
      </c>
      <c r="L20" s="27" t="s">
        <v>500</v>
      </c>
      <c r="M20" s="27" t="s">
        <v>501</v>
      </c>
      <c r="N20" s="27" t="s">
        <v>502</v>
      </c>
      <c r="O20" s="27" t="s">
        <v>503</v>
      </c>
      <c r="P20" s="27" t="s">
        <v>504</v>
      </c>
      <c r="Q20" s="27" t="s">
        <v>505</v>
      </c>
      <c r="R20" s="3"/>
      <c r="S20" s="3"/>
      <c r="T20" s="3"/>
      <c r="U20" s="3"/>
      <c r="V20" s="3"/>
      <c r="W20" s="3"/>
      <c r="X20" s="3"/>
      <c r="Y20" s="3"/>
    </row>
    <row r="21" spans="1:28"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25">
        <v>16</v>
      </c>
      <c r="Q21" s="24">
        <v>17</v>
      </c>
      <c r="R21" s="3"/>
      <c r="S21" s="3"/>
      <c r="T21" s="3"/>
      <c r="U21" s="3"/>
      <c r="V21" s="3"/>
      <c r="W21" s="3"/>
      <c r="X21" s="3"/>
      <c r="Y21" s="3"/>
    </row>
    <row r="22" spans="1:28" s="2" customFormat="1" ht="33" customHeight="1" x14ac:dyDescent="0.2">
      <c r="A22" s="202" t="s">
        <v>62</v>
      </c>
      <c r="B22" s="438" t="s">
        <v>543</v>
      </c>
      <c r="C22" s="203" t="s">
        <v>493</v>
      </c>
      <c r="D22" s="203" t="s">
        <v>493</v>
      </c>
      <c r="E22" s="203" t="s">
        <v>493</v>
      </c>
      <c r="F22" s="203" t="s">
        <v>493</v>
      </c>
      <c r="G22" s="203" t="s">
        <v>493</v>
      </c>
      <c r="H22" s="203" t="s">
        <v>493</v>
      </c>
      <c r="I22" s="203" t="s">
        <v>493</v>
      </c>
      <c r="J22" s="203" t="s">
        <v>493</v>
      </c>
      <c r="K22" s="203" t="s">
        <v>493</v>
      </c>
      <c r="L22" s="203" t="s">
        <v>493</v>
      </c>
      <c r="M22" s="203" t="s">
        <v>493</v>
      </c>
      <c r="N22" s="203" t="s">
        <v>493</v>
      </c>
      <c r="O22" s="203" t="s">
        <v>493</v>
      </c>
      <c r="P22" s="203" t="s">
        <v>493</v>
      </c>
      <c r="Q22" s="203" t="s">
        <v>493</v>
      </c>
      <c r="R22" s="3"/>
      <c r="S22" s="3"/>
      <c r="T22" s="3"/>
      <c r="U22" s="3"/>
      <c r="V22" s="3"/>
      <c r="W22" s="3"/>
    </row>
  </sheetData>
  <mergeCells count="19">
    <mergeCell ref="A18:Q18"/>
    <mergeCell ref="A12:Q12"/>
    <mergeCell ref="A13:Q13"/>
    <mergeCell ref="A5:Q5"/>
    <mergeCell ref="B19:B20"/>
    <mergeCell ref="E19:I19"/>
    <mergeCell ref="A19:A20"/>
    <mergeCell ref="C19:C20"/>
    <mergeCell ref="D19:D20"/>
    <mergeCell ref="J19:Q19"/>
    <mergeCell ref="A7:Q7"/>
    <mergeCell ref="A8:Q8"/>
    <mergeCell ref="A9:Q9"/>
    <mergeCell ref="A10:Q10"/>
    <mergeCell ref="A11:Q11"/>
    <mergeCell ref="A14:Q14"/>
    <mergeCell ref="A15:Q15"/>
    <mergeCell ref="A16:Q16"/>
    <mergeCell ref="A17:Q17"/>
  </mergeCells>
  <pageMargins left="0.70866141732283472" right="0.70866141732283472" top="0.74803149606299213" bottom="0.74803149606299213" header="0.31496062992125984" footer="0.31496062992125984"/>
  <pageSetup paperSize="8"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view="pageBreakPreview" zoomScale="70" zoomScaleNormal="70" zoomScaleSheetLayoutView="70" workbookViewId="0">
      <selection activeCell="B49" sqref="B49"/>
    </sheetView>
  </sheetViews>
  <sheetFormatPr defaultRowHeight="15" x14ac:dyDescent="0.25"/>
  <cols>
    <col min="1" max="1" width="52.5703125" customWidth="1"/>
    <col min="2" max="2" width="16.42578125" customWidth="1"/>
    <col min="3" max="15" width="20" customWidth="1"/>
  </cols>
  <sheetData>
    <row r="1" spans="1:15" ht="15.75" x14ac:dyDescent="0.25">
      <c r="A1" s="160"/>
      <c r="B1" s="204"/>
      <c r="C1" s="204"/>
      <c r="D1" s="204"/>
      <c r="E1" s="204"/>
      <c r="F1" s="204"/>
      <c r="G1" s="204"/>
      <c r="H1" s="205" t="str">
        <f>'1. паспорт местоположение'!A12</f>
        <v>P_1.2.2.1_1</v>
      </c>
      <c r="I1" s="206"/>
      <c r="J1" s="207">
        <v>2026</v>
      </c>
      <c r="K1" s="204">
        <v>250000</v>
      </c>
      <c r="L1" s="204">
        <v>4541</v>
      </c>
      <c r="M1" s="208">
        <v>125</v>
      </c>
      <c r="N1" s="205">
        <f>'1. паспорт местоположение'!H12</f>
        <v>0</v>
      </c>
      <c r="O1" s="207">
        <f>J1</f>
        <v>2026</v>
      </c>
    </row>
    <row r="2" spans="1:15" ht="15.75" x14ac:dyDescent="0.25">
      <c r="A2" s="161"/>
      <c r="B2" s="209"/>
      <c r="C2" s="209"/>
      <c r="D2" s="209"/>
      <c r="E2" s="209"/>
      <c r="F2" s="209"/>
      <c r="G2" s="209"/>
      <c r="H2" s="209"/>
      <c r="I2" s="209"/>
      <c r="J2" s="209"/>
      <c r="K2" s="209"/>
      <c r="L2" s="209"/>
      <c r="M2" s="209"/>
      <c r="N2" s="209"/>
      <c r="O2" s="209"/>
    </row>
    <row r="3" spans="1:15" ht="15.75" x14ac:dyDescent="0.25">
      <c r="A3" s="162"/>
      <c r="B3" s="209"/>
      <c r="C3" s="209"/>
      <c r="D3" s="209"/>
      <c r="E3" s="209" t="s">
        <v>522</v>
      </c>
      <c r="F3" s="209"/>
      <c r="G3" s="209"/>
      <c r="H3" s="209"/>
      <c r="I3" s="204"/>
      <c r="J3" s="209"/>
      <c r="K3" s="209"/>
      <c r="L3" s="209"/>
      <c r="M3" s="209"/>
      <c r="N3" s="204"/>
      <c r="O3" s="209"/>
    </row>
    <row r="4" spans="1:15" ht="15.75" x14ac:dyDescent="0.25">
      <c r="A4" s="162"/>
      <c r="B4" s="209"/>
      <c r="C4" s="209"/>
      <c r="D4" s="209"/>
      <c r="E4" s="209"/>
      <c r="F4" s="209"/>
      <c r="G4" s="209"/>
      <c r="H4" s="209"/>
      <c r="I4" s="209"/>
      <c r="J4" s="209"/>
      <c r="K4" s="209"/>
      <c r="L4" s="209"/>
      <c r="M4" s="209"/>
      <c r="N4" s="209"/>
      <c r="O4" s="209"/>
    </row>
    <row r="5" spans="1:15" ht="15.75" x14ac:dyDescent="0.25">
      <c r="A5" s="161" t="s">
        <v>533</v>
      </c>
      <c r="B5" s="204"/>
      <c r="C5" s="210"/>
      <c r="D5" s="210">
        <v>1</v>
      </c>
      <c r="E5" s="210">
        <v>1.0429999999999999</v>
      </c>
      <c r="F5" s="210">
        <v>1.04</v>
      </c>
      <c r="G5" s="210">
        <v>1.04</v>
      </c>
      <c r="H5" s="210">
        <v>1.04</v>
      </c>
      <c r="I5" s="210">
        <v>1.04</v>
      </c>
      <c r="J5" s="210">
        <v>1.04</v>
      </c>
      <c r="K5" s="210">
        <v>1.04</v>
      </c>
      <c r="L5" s="210">
        <v>1.04</v>
      </c>
      <c r="M5" s="210">
        <v>1.04</v>
      </c>
      <c r="N5" s="210">
        <v>1.04</v>
      </c>
      <c r="O5" s="210">
        <v>1.04</v>
      </c>
    </row>
    <row r="6" spans="1:15" ht="15.75" x14ac:dyDescent="0.25">
      <c r="A6" s="163" t="s">
        <v>64</v>
      </c>
      <c r="B6" s="211" t="s">
        <v>523</v>
      </c>
      <c r="C6" s="212">
        <v>2024</v>
      </c>
      <c r="D6" s="212">
        <v>2025</v>
      </c>
      <c r="E6" s="212">
        <f t="shared" ref="E6:O6" si="0">D6+1</f>
        <v>2026</v>
      </c>
      <c r="F6" s="212">
        <f t="shared" si="0"/>
        <v>2027</v>
      </c>
      <c r="G6" s="212">
        <f t="shared" si="0"/>
        <v>2028</v>
      </c>
      <c r="H6" s="212">
        <f t="shared" si="0"/>
        <v>2029</v>
      </c>
      <c r="I6" s="212">
        <f t="shared" si="0"/>
        <v>2030</v>
      </c>
      <c r="J6" s="212">
        <f t="shared" si="0"/>
        <v>2031</v>
      </c>
      <c r="K6" s="212">
        <f t="shared" si="0"/>
        <v>2032</v>
      </c>
      <c r="L6" s="212">
        <f t="shared" si="0"/>
        <v>2033</v>
      </c>
      <c r="M6" s="212">
        <f t="shared" si="0"/>
        <v>2034</v>
      </c>
      <c r="N6" s="212">
        <f t="shared" si="0"/>
        <v>2035</v>
      </c>
      <c r="O6" s="212">
        <f t="shared" si="0"/>
        <v>2036</v>
      </c>
    </row>
    <row r="7" spans="1:15" ht="15.75" x14ac:dyDescent="0.25">
      <c r="A7" s="163" t="s">
        <v>278</v>
      </c>
      <c r="B7" s="211" t="s">
        <v>524</v>
      </c>
      <c r="C7" s="213"/>
      <c r="D7" s="213"/>
      <c r="E7" s="213"/>
      <c r="F7" s="213">
        <f>F8*F9/$L$1*$M$1</f>
        <v>166269.86933084202</v>
      </c>
      <c r="G7" s="213">
        <f t="shared" ref="G7:O7" si="1">G8*G9/$L$1*$M$1</f>
        <v>172920.66410407569</v>
      </c>
      <c r="H7" s="213">
        <f t="shared" si="1"/>
        <v>202782.13882432765</v>
      </c>
      <c r="I7" s="213">
        <f t="shared" si="1"/>
        <v>234755.85845963322</v>
      </c>
      <c r="J7" s="213">
        <f t="shared" si="1"/>
        <v>393047.68147177313</v>
      </c>
      <c r="K7" s="213">
        <f t="shared" si="1"/>
        <v>563627.24095134891</v>
      </c>
      <c r="L7" s="213">
        <f t="shared" si="1"/>
        <v>800908.27500211331</v>
      </c>
      <c r="M7" s="213">
        <f t="shared" si="1"/>
        <v>1056269.988191417</v>
      </c>
      <c r="N7" s="213">
        <f t="shared" si="1"/>
        <v>1330779.1851958612</v>
      </c>
      <c r="O7" s="213">
        <f t="shared" si="1"/>
        <v>1625559.085979555</v>
      </c>
    </row>
    <row r="8" spans="1:15" ht="15.75" x14ac:dyDescent="0.25">
      <c r="A8" s="164" t="s">
        <v>525</v>
      </c>
      <c r="B8" s="214" t="s">
        <v>526</v>
      </c>
      <c r="C8" s="215">
        <f>1112538.42/392.6046/1000</f>
        <v>2.8337376077610905</v>
      </c>
      <c r="D8" s="215">
        <f>1131805.47/398.266/1000</f>
        <v>2.8418330211466705</v>
      </c>
      <c r="E8" s="215">
        <f t="shared" ref="E8:O8" si="2">D8*E5</f>
        <v>2.9640318410559772</v>
      </c>
      <c r="F8" s="215">
        <f t="shared" si="2"/>
        <v>3.0825931146982164</v>
      </c>
      <c r="G8" s="215">
        <f t="shared" si="2"/>
        <v>3.2058968392861451</v>
      </c>
      <c r="H8" s="215">
        <f t="shared" si="2"/>
        <v>3.3341327128575911</v>
      </c>
      <c r="I8" s="215">
        <f t="shared" si="2"/>
        <v>3.4674980213718949</v>
      </c>
      <c r="J8" s="215">
        <f>I8*J5</f>
        <v>3.6061979422267707</v>
      </c>
      <c r="K8" s="215">
        <f t="shared" si="2"/>
        <v>3.7504458599158417</v>
      </c>
      <c r="L8" s="215">
        <f t="shared" si="2"/>
        <v>3.9004636943124753</v>
      </c>
      <c r="M8" s="215">
        <f t="shared" si="2"/>
        <v>4.0564822420849742</v>
      </c>
      <c r="N8" s="215">
        <f t="shared" si="2"/>
        <v>4.218741531768373</v>
      </c>
      <c r="O8" s="215">
        <f t="shared" si="2"/>
        <v>4.3874911930391081</v>
      </c>
    </row>
    <row r="9" spans="1:15" ht="31.5" x14ac:dyDescent="0.25">
      <c r="A9" s="165" t="s">
        <v>527</v>
      </c>
      <c r="B9" s="211" t="s">
        <v>528</v>
      </c>
      <c r="C9" s="216"/>
      <c r="D9" s="216"/>
      <c r="E9" s="216"/>
      <c r="F9" s="216">
        <v>1959471</v>
      </c>
      <c r="G9" s="216">
        <f>F9</f>
        <v>1959471</v>
      </c>
      <c r="H9" s="216">
        <f>G9+$K$1</f>
        <v>2209471</v>
      </c>
      <c r="I9" s="216">
        <f>H9+$K$1</f>
        <v>2459471</v>
      </c>
      <c r="J9" s="216">
        <v>3959471</v>
      </c>
      <c r="K9" s="216">
        <v>5459471</v>
      </c>
      <c r="L9" s="216">
        <v>7459471</v>
      </c>
      <c r="M9" s="216">
        <v>9459471</v>
      </c>
      <c r="N9" s="216">
        <v>11459471</v>
      </c>
      <c r="O9" s="216">
        <v>13459471</v>
      </c>
    </row>
    <row r="10" spans="1:15" ht="15.75" x14ac:dyDescent="0.25">
      <c r="A10" s="166"/>
      <c r="B10" s="217"/>
      <c r="C10" s="210"/>
      <c r="D10" s="210"/>
      <c r="E10" s="210"/>
      <c r="F10" s="210"/>
      <c r="G10" s="210"/>
      <c r="H10" s="210"/>
      <c r="I10" s="210"/>
      <c r="J10" s="210"/>
      <c r="K10" s="210"/>
      <c r="L10" s="210"/>
      <c r="M10" s="210"/>
      <c r="N10" s="210"/>
      <c r="O10" s="210"/>
    </row>
    <row r="11" spans="1:15" ht="15.75" x14ac:dyDescent="0.25">
      <c r="A11" s="163" t="s">
        <v>529</v>
      </c>
      <c r="B11" s="218">
        <v>15.8935</v>
      </c>
      <c r="C11" s="219"/>
      <c r="D11" s="219"/>
      <c r="E11" s="220"/>
      <c r="F11" s="221"/>
      <c r="G11" s="221"/>
      <c r="H11" s="221"/>
      <c r="I11" s="221"/>
      <c r="J11" s="221"/>
      <c r="K11" s="221"/>
      <c r="L11" s="221"/>
      <c r="M11" s="221"/>
      <c r="N11" s="221"/>
      <c r="O11" s="221"/>
    </row>
    <row r="12" spans="1:15" ht="15.75" x14ac:dyDescent="0.25">
      <c r="A12" s="163" t="s">
        <v>530</v>
      </c>
      <c r="B12" s="167">
        <f>203742.91/6275.9889*1000</f>
        <v>32463.873541905086</v>
      </c>
      <c r="C12" s="204"/>
      <c r="D12" s="219"/>
      <c r="E12" s="220"/>
      <c r="F12" s="221"/>
      <c r="G12" s="221"/>
      <c r="H12" s="221"/>
      <c r="I12" s="221"/>
      <c r="J12" s="221"/>
      <c r="K12" s="221"/>
      <c r="L12" s="221"/>
      <c r="M12" s="221"/>
      <c r="N12" s="221"/>
      <c r="O12" s="221"/>
    </row>
    <row r="13" spans="1:15" ht="15.75" x14ac:dyDescent="0.25">
      <c r="A13" s="163" t="s">
        <v>531</v>
      </c>
      <c r="B13" s="221"/>
      <c r="C13" s="222"/>
      <c r="D13" s="222">
        <f>IF(C13&lt;0,C13*D5,IF(D7&gt;0,-$B$12*$B$11*PRODUCT($C$5:D5),))</f>
        <v>0</v>
      </c>
      <c r="E13" s="222">
        <f>IF(D13&lt;0,D13*E5,IF(E7&gt;0,-$B$12*$B$11*PRODUCT($C$5:E5),))/L1*M1</f>
        <v>0</v>
      </c>
      <c r="F13" s="222">
        <f>IF(E13&lt;0,E13*F5,IF(F7&gt;0,-$B$12*$B$11*PRODUCT($C$5:F5),))/L1*M1</f>
        <v>-15406.218147414185</v>
      </c>
      <c r="G13" s="222">
        <f>IF(F13&lt;0,F13*G5,IF(G7&gt;0,-$B$12*$B$11*PRODUCT($C$5:G5),))</f>
        <v>-16022.466873310754</v>
      </c>
      <c r="H13" s="222">
        <f>IF(G13&lt;0,G13*H5,IF(H7&gt;0,-$B$12*$B$11*PRODUCT($C$5:H5),))</f>
        <v>-16663.365548243186</v>
      </c>
      <c r="I13" s="222">
        <f>IF(H13&lt;0,H13*I5,IF(I7&gt;0,-$B$12*$B$11*PRODUCT($C$5:I5),))</f>
        <v>-17329.900170172914</v>
      </c>
      <c r="J13" s="222">
        <f>IF(I13&lt;0,I13*J5,IF(J7&gt;0,-$B$12*$B$11*PRODUCT($C$5:J5),))</f>
        <v>-18023.09617697983</v>
      </c>
      <c r="K13" s="222">
        <f>IF(J13&lt;0,J13*K5,IF(K7&gt;0,-$B$12*$B$11*PRODUCT($C$5:K5),))</f>
        <v>-18744.020024059024</v>
      </c>
      <c r="L13" s="222">
        <f>IF(K13&lt;0,K13*L5,IF(L7&gt;0,-$B$12*$B$11*PRODUCT($C$5:L5),))</f>
        <v>-19493.780825021386</v>
      </c>
      <c r="M13" s="222">
        <f>IF(L13&lt;0,L13*M5,IF(M7&gt;0,-$B$12*$B$11*PRODUCT($C$5:M5),))</f>
        <v>-20273.532058022243</v>
      </c>
      <c r="N13" s="222">
        <f>IF(M13&lt;0,M13*N5,IF(N7&gt;0,-$B$12*$B$11*PRODUCT($C$5:N5),))</f>
        <v>-21084.473340343135</v>
      </c>
      <c r="O13" s="222">
        <f>IF(N13&lt;0,N13*O5,IF(O7&gt;0,-$B$12*$B$11*PRODUCT($C$5:O5),))</f>
        <v>-21927.852273956862</v>
      </c>
    </row>
  </sheetData>
  <pageMargins left="0.7" right="0.7" top="0.75" bottom="0.75" header="0.3" footer="0.3"/>
  <pageSetup paperSize="9" scale="2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6"/>
  <sheetViews>
    <sheetView view="pageBreakPreview" zoomScale="85" zoomScaleSheetLayoutView="85" workbookViewId="0"/>
  </sheetViews>
  <sheetFormatPr defaultRowHeight="15" x14ac:dyDescent="0.25"/>
  <cols>
    <col min="1" max="3" width="9.140625" style="83"/>
    <col min="4" max="4" width="18.5703125" style="83" customWidth="1"/>
    <col min="5" max="12" width="9.140625" style="83" hidden="1" customWidth="1"/>
    <col min="13" max="13" width="4.7109375" style="83" hidden="1" customWidth="1"/>
    <col min="14" max="17" width="9.140625" style="83" hidden="1" customWidth="1"/>
    <col min="18" max="18" width="4.7109375" style="83" hidden="1" customWidth="1"/>
    <col min="19" max="36" width="9.140625" style="83" hidden="1" customWidth="1"/>
    <col min="37" max="37" width="9.140625" style="83"/>
    <col min="38" max="38" width="7.7109375" style="83" customWidth="1"/>
    <col min="39" max="39" width="3.140625" style="83" customWidth="1"/>
    <col min="40" max="40" width="13.5703125" style="83" customWidth="1"/>
    <col min="41" max="41" width="16.5703125" style="83" customWidth="1"/>
    <col min="42" max="42" width="15.7109375" style="83" customWidth="1"/>
    <col min="43" max="43" width="16.5703125" style="83" customWidth="1"/>
    <col min="44" max="44" width="15.7109375" style="83" customWidth="1"/>
    <col min="45" max="45" width="16.5703125" style="83" customWidth="1"/>
    <col min="46" max="46" width="15.7109375" style="83" customWidth="1"/>
    <col min="47" max="47" width="16.5703125" style="83" customWidth="1"/>
    <col min="48" max="48" width="15.7109375" style="83" customWidth="1"/>
    <col min="49" max="49" width="14.140625" style="83" customWidth="1"/>
    <col min="50" max="50" width="13.5703125" style="83" customWidth="1"/>
    <col min="51" max="16384" width="9.140625" style="83"/>
  </cols>
  <sheetData>
    <row r="1" spans="1:52" ht="18.75" x14ac:dyDescent="0.25">
      <c r="A1" s="13"/>
      <c r="B1" s="7"/>
      <c r="C1" s="7"/>
      <c r="D1" s="7"/>
      <c r="E1" s="7"/>
      <c r="F1" s="7"/>
      <c r="G1" s="7"/>
      <c r="H1" s="7"/>
      <c r="I1" s="7"/>
      <c r="J1" s="7"/>
      <c r="K1" s="26" t="s">
        <v>66</v>
      </c>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26" t="s">
        <v>66</v>
      </c>
      <c r="AY1" s="7"/>
      <c r="AZ1" s="7"/>
    </row>
    <row r="2" spans="1:52" ht="18.75" x14ac:dyDescent="0.3">
      <c r="A2" s="13"/>
      <c r="B2" s="7"/>
      <c r="C2" s="7"/>
      <c r="D2" s="7"/>
      <c r="E2" s="7"/>
      <c r="F2" s="7"/>
      <c r="G2" s="7"/>
      <c r="H2" s="7"/>
      <c r="I2" s="7"/>
      <c r="J2" s="7"/>
      <c r="K2" s="11" t="s">
        <v>7</v>
      </c>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11" t="s">
        <v>7</v>
      </c>
      <c r="AY2" s="7"/>
      <c r="AZ2" s="7"/>
    </row>
    <row r="3" spans="1:52" ht="18.75" x14ac:dyDescent="0.3">
      <c r="A3" s="12"/>
      <c r="B3" s="7"/>
      <c r="C3" s="7"/>
      <c r="D3" s="7"/>
      <c r="E3" s="7"/>
      <c r="F3" s="7"/>
      <c r="G3" s="7"/>
      <c r="H3" s="7"/>
      <c r="I3" s="7"/>
      <c r="J3" s="7"/>
      <c r="K3" s="11" t="s">
        <v>65</v>
      </c>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11" t="s">
        <v>312</v>
      </c>
      <c r="AY3" s="7"/>
      <c r="AZ3" s="7"/>
    </row>
    <row r="4" spans="1:52" ht="18.75" x14ac:dyDescent="0.3">
      <c r="A4" s="12"/>
      <c r="B4" s="7"/>
      <c r="C4" s="7"/>
      <c r="D4" s="7"/>
      <c r="E4" s="7"/>
      <c r="F4" s="7"/>
      <c r="G4" s="7"/>
      <c r="H4" s="7"/>
      <c r="I4" s="7"/>
      <c r="J4" s="7"/>
      <c r="K4" s="11"/>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row>
    <row r="5" spans="1:52" ht="15.75" x14ac:dyDescent="0.25">
      <c r="A5" s="245" t="str">
        <f>'1. паспорт местоположение'!A5:C5</f>
        <v>Год раскрытия информации: 2026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c r="AW5" s="245"/>
      <c r="AX5" s="245"/>
      <c r="AY5" s="7"/>
      <c r="AZ5" s="7"/>
    </row>
    <row r="6" spans="1:52" ht="18.75" x14ac:dyDescent="0.3">
      <c r="A6" s="12"/>
      <c r="B6" s="7"/>
      <c r="C6" s="7"/>
      <c r="D6" s="7"/>
      <c r="E6" s="7"/>
      <c r="F6" s="7"/>
      <c r="G6" s="7"/>
      <c r="H6" s="7"/>
      <c r="I6" s="7"/>
      <c r="J6" s="7"/>
      <c r="K6" s="11"/>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row>
    <row r="7" spans="1:52" ht="18.75" x14ac:dyDescent="0.25">
      <c r="A7" s="246" t="s">
        <v>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c r="AW7" s="246"/>
      <c r="AX7" s="246"/>
      <c r="AY7" s="7"/>
      <c r="AZ7" s="7"/>
    </row>
    <row r="8" spans="1:52" ht="18.75" x14ac:dyDescent="0.25">
      <c r="A8" s="10"/>
      <c r="B8" s="10"/>
      <c r="C8" s="10"/>
      <c r="D8" s="10"/>
      <c r="E8" s="10"/>
      <c r="F8" s="10"/>
      <c r="G8" s="10"/>
      <c r="H8" s="10"/>
      <c r="I8" s="10"/>
      <c r="J8" s="10"/>
      <c r="K8" s="10"/>
      <c r="L8" s="9"/>
      <c r="M8" s="9"/>
      <c r="N8" s="9"/>
      <c r="O8" s="9"/>
      <c r="P8" s="9"/>
      <c r="Q8" s="9"/>
      <c r="R8" s="9"/>
      <c r="S8" s="9"/>
      <c r="T8" s="9"/>
      <c r="U8" s="9"/>
      <c r="V8" s="9"/>
      <c r="W8" s="9"/>
      <c r="X8" s="9"/>
      <c r="Y8" s="9"/>
      <c r="Z8" s="7"/>
      <c r="AA8" s="7"/>
      <c r="AB8" s="7"/>
      <c r="AC8" s="7"/>
      <c r="AD8" s="7"/>
      <c r="AE8" s="7"/>
      <c r="AF8" s="7"/>
      <c r="AG8" s="7"/>
      <c r="AH8" s="7"/>
      <c r="AI8" s="7"/>
      <c r="AJ8" s="7"/>
      <c r="AK8" s="7"/>
      <c r="AL8" s="7"/>
      <c r="AM8" s="7"/>
      <c r="AN8" s="7"/>
      <c r="AO8" s="7"/>
      <c r="AP8" s="7"/>
      <c r="AQ8" s="7"/>
      <c r="AR8" s="7"/>
      <c r="AS8" s="7"/>
      <c r="AT8" s="7"/>
      <c r="AU8" s="7"/>
      <c r="AV8" s="7"/>
      <c r="AW8" s="7"/>
      <c r="AX8" s="7"/>
      <c r="AY8" s="7"/>
      <c r="AZ8" s="7"/>
    </row>
    <row r="9" spans="1:52" ht="15.75" x14ac:dyDescent="0.25">
      <c r="A9" s="356" t="str">
        <f>'1. паспорт местоположение'!A9:C9</f>
        <v xml:space="preserve">Общество с ограниченной ответственностью "СИСТЕМА" </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c r="AW9" s="356"/>
      <c r="AX9" s="356"/>
      <c r="AY9" s="7"/>
      <c r="AZ9" s="7"/>
    </row>
    <row r="10" spans="1:52" ht="15.75" x14ac:dyDescent="0.25">
      <c r="A10" s="251" t="s">
        <v>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c r="AW10" s="251"/>
      <c r="AX10" s="251"/>
      <c r="AY10" s="7"/>
      <c r="AZ10" s="7"/>
    </row>
    <row r="11" spans="1:52" ht="18.75" x14ac:dyDescent="0.25">
      <c r="A11" s="10"/>
      <c r="B11" s="10"/>
      <c r="C11" s="10"/>
      <c r="D11" s="10"/>
      <c r="E11" s="10"/>
      <c r="F11" s="10"/>
      <c r="G11" s="10"/>
      <c r="H11" s="10"/>
      <c r="I11" s="10"/>
      <c r="J11" s="10"/>
      <c r="K11" s="10"/>
      <c r="L11" s="9"/>
      <c r="M11" s="9"/>
      <c r="N11" s="9"/>
      <c r="O11" s="9"/>
      <c r="P11" s="9"/>
      <c r="Q11" s="9"/>
      <c r="R11" s="9"/>
      <c r="S11" s="9"/>
      <c r="T11" s="9"/>
      <c r="U11" s="9"/>
      <c r="V11" s="9"/>
      <c r="W11" s="9"/>
      <c r="X11" s="9"/>
      <c r="Y11" s="9"/>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row>
    <row r="12" spans="1:52" ht="15.75" x14ac:dyDescent="0.25">
      <c r="A12" s="356" t="str">
        <f>'1. паспорт местоположение'!A12:C12</f>
        <v>P_1.2.2.1_1</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c r="AW12" s="356"/>
      <c r="AX12" s="356"/>
      <c r="AY12" s="7"/>
      <c r="AZ12" s="7"/>
    </row>
    <row r="13" spans="1:52" ht="15.75" x14ac:dyDescent="0.25">
      <c r="A13" s="251" t="s">
        <v>4</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c r="AW13" s="251"/>
      <c r="AX13" s="251"/>
      <c r="AY13" s="7"/>
      <c r="AZ13" s="7"/>
    </row>
    <row r="14" spans="1:52" ht="18.75" x14ac:dyDescent="0.25">
      <c r="A14" s="3"/>
      <c r="B14" s="3"/>
      <c r="C14" s="3"/>
      <c r="D14" s="3"/>
      <c r="E14" s="3"/>
      <c r="F14" s="3"/>
      <c r="G14" s="3"/>
      <c r="H14" s="3"/>
      <c r="I14" s="3"/>
      <c r="J14" s="3"/>
      <c r="K14" s="3"/>
      <c r="L14" s="3"/>
      <c r="M14" s="3"/>
      <c r="N14" s="3"/>
      <c r="O14" s="3"/>
      <c r="P14" s="3"/>
      <c r="Q14" s="3"/>
      <c r="R14" s="3"/>
      <c r="S14" s="3"/>
      <c r="T14" s="3"/>
      <c r="U14" s="3"/>
      <c r="V14" s="3"/>
      <c r="W14" s="3"/>
      <c r="X14" s="3"/>
      <c r="Y14" s="3"/>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row>
    <row r="15" spans="1:52" ht="35.25" customHeight="1" x14ac:dyDescent="0.25">
      <c r="A15" s="367" t="str">
        <f>'1. паспорт местоположение'!A15:C15</f>
        <v>Реконструкция 1КЛ 10 кВ АСБл-10 3х240 протяженностью 0,125 км, направлением от ПС-731 «Тропарево» с.8 яч.70 до РТП-27038 с.1 яч.8, расположенных по адресу: г. Москва, улица Покрышкина, домовладение 8, ЖК "Академия люкс" (участок трассы в районе г.Москва, пр-т Вернадского, д.88, к.1), (1 КЛ в 2026 г.)</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c r="AW15" s="367"/>
      <c r="AX15" s="367"/>
      <c r="AY15" s="2"/>
      <c r="AZ15" s="2"/>
    </row>
    <row r="16" spans="1:52" ht="15.75" x14ac:dyDescent="0.25">
      <c r="A16" s="251" t="s">
        <v>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c r="AW16" s="251"/>
      <c r="AX16" s="251"/>
      <c r="AY16" s="2"/>
      <c r="AZ16" s="2"/>
    </row>
    <row r="17" spans="1:52" ht="18.75" x14ac:dyDescent="0.25">
      <c r="A17" s="3"/>
      <c r="B17" s="3"/>
      <c r="C17" s="3"/>
      <c r="D17" s="3"/>
      <c r="E17" s="3"/>
      <c r="F17" s="3"/>
      <c r="G17" s="3"/>
      <c r="H17" s="3"/>
      <c r="I17" s="3"/>
      <c r="J17" s="3"/>
      <c r="K17" s="3"/>
      <c r="L17" s="3"/>
      <c r="M17" s="3"/>
      <c r="N17" s="3"/>
      <c r="O17" s="3"/>
      <c r="P17" s="3"/>
      <c r="Q17" s="3"/>
      <c r="R17" s="3"/>
      <c r="S17" s="3"/>
      <c r="T17" s="3"/>
      <c r="U17" s="3"/>
      <c r="V17" s="3"/>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ht="18.75" x14ac:dyDescent="0.25">
      <c r="A18" s="272" t="s">
        <v>449</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c r="AX18" s="272"/>
      <c r="AY18" s="2"/>
      <c r="AZ18" s="2"/>
    </row>
    <row r="19" spans="1:52" ht="18.75" x14ac:dyDescent="0.25">
      <c r="AO19" s="95"/>
      <c r="AP19" s="95"/>
      <c r="AQ19" s="95"/>
      <c r="AR19" s="95"/>
      <c r="AS19" s="95"/>
      <c r="AT19" s="95"/>
      <c r="AU19" s="95"/>
      <c r="AV19" s="95"/>
      <c r="AW19" s="95"/>
      <c r="AX19" s="26"/>
    </row>
    <row r="20" spans="1:52" ht="18.75" x14ac:dyDescent="0.3">
      <c r="AO20" s="95"/>
      <c r="AP20" s="95"/>
      <c r="AQ20" s="95"/>
      <c r="AR20" s="95"/>
      <c r="AS20" s="95"/>
      <c r="AT20" s="95"/>
      <c r="AU20" s="95"/>
      <c r="AV20" s="95"/>
      <c r="AW20" s="95"/>
      <c r="AX20" s="11"/>
    </row>
    <row r="21" spans="1:52" ht="18.75" x14ac:dyDescent="0.3">
      <c r="AO21" s="95"/>
      <c r="AP21" s="95"/>
      <c r="AQ21" s="95"/>
      <c r="AR21" s="95"/>
      <c r="AS21" s="95"/>
      <c r="AT21" s="95"/>
      <c r="AU21" s="95"/>
      <c r="AV21" s="95"/>
      <c r="AW21" s="95"/>
      <c r="AX21" s="11"/>
    </row>
    <row r="22" spans="1:52" ht="15.75" x14ac:dyDescent="0.25">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c r="AS22" s="251"/>
      <c r="AT22" s="251"/>
      <c r="AU22" s="251"/>
      <c r="AV22" s="251"/>
      <c r="AW22" s="251"/>
      <c r="AX22" s="251"/>
      <c r="AY22" s="2"/>
      <c r="AZ22" s="2"/>
    </row>
    <row r="23" spans="1:52" ht="15.75"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row>
    <row r="24" spans="1:52" ht="15.75" thickBot="1" x14ac:dyDescent="0.3">
      <c r="A24" s="353" t="s">
        <v>311</v>
      </c>
      <c r="B24" s="353"/>
      <c r="C24" s="353"/>
      <c r="D24" s="353"/>
      <c r="E24" s="353"/>
      <c r="F24" s="353"/>
      <c r="G24" s="353"/>
      <c r="H24" s="353"/>
      <c r="I24" s="353"/>
      <c r="J24" s="353"/>
      <c r="K24" s="353"/>
      <c r="L24" s="353"/>
      <c r="M24" s="353"/>
      <c r="N24" s="353"/>
      <c r="O24" s="353"/>
      <c r="P24" s="353"/>
      <c r="Q24" s="353"/>
      <c r="R24" s="353"/>
      <c r="S24" s="353"/>
      <c r="T24" s="353"/>
      <c r="U24" s="353"/>
      <c r="V24" s="353"/>
      <c r="W24" s="353"/>
      <c r="X24" s="353"/>
      <c r="Y24" s="353"/>
      <c r="Z24" s="353"/>
      <c r="AA24" s="353"/>
      <c r="AB24" s="353"/>
      <c r="AC24" s="353"/>
      <c r="AD24" s="353"/>
      <c r="AE24" s="353"/>
      <c r="AF24" s="353"/>
      <c r="AG24" s="353"/>
      <c r="AH24" s="353"/>
      <c r="AI24" s="353"/>
      <c r="AJ24" s="353"/>
      <c r="AK24" s="353" t="s">
        <v>0</v>
      </c>
      <c r="AL24" s="353"/>
      <c r="AM24" s="84"/>
      <c r="AN24" s="84"/>
      <c r="AY24" s="90"/>
    </row>
    <row r="25" spans="1:52" x14ac:dyDescent="0.25">
      <c r="A25" s="347" t="s">
        <v>310</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54">
        <f>'1. паспорт местоположение'!C49*1000000</f>
        <v>1377192.8119592585</v>
      </c>
      <c r="AL25" s="354"/>
      <c r="AM25" s="85"/>
      <c r="AN25" s="355" t="s">
        <v>309</v>
      </c>
      <c r="AO25" s="355"/>
      <c r="AP25" s="355"/>
      <c r="AQ25" s="141"/>
      <c r="AR25" s="141"/>
      <c r="AS25" s="141"/>
      <c r="AT25" s="141"/>
      <c r="AU25" s="141"/>
      <c r="AV25" s="141"/>
      <c r="AW25" s="368"/>
      <c r="AX25" s="368"/>
      <c r="AY25" s="90"/>
    </row>
    <row r="26" spans="1:52" x14ac:dyDescent="0.25">
      <c r="A26" s="306" t="s">
        <v>308</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14"/>
      <c r="AL26" s="314"/>
      <c r="AM26" s="85"/>
      <c r="AN26" s="327" t="s">
        <v>307</v>
      </c>
      <c r="AO26" s="351"/>
      <c r="AP26" s="352"/>
      <c r="AQ26" s="234">
        <f>SUM(AO89:AX89)</f>
        <v>5.9164501437922086</v>
      </c>
      <c r="AR26" s="136"/>
      <c r="AS26" s="136"/>
      <c r="AT26" s="136"/>
      <c r="AU26" s="136"/>
      <c r="AV26" s="136"/>
      <c r="AW26" s="327"/>
      <c r="AX26" s="350"/>
      <c r="AY26" s="90"/>
    </row>
    <row r="27" spans="1:52" ht="17.25" customHeight="1" x14ac:dyDescent="0.25">
      <c r="A27" s="306" t="s">
        <v>306</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14">
        <f>180/12</f>
        <v>15</v>
      </c>
      <c r="AL27" s="314"/>
      <c r="AM27" s="85"/>
      <c r="AN27" s="327" t="s">
        <v>305</v>
      </c>
      <c r="AO27" s="351"/>
      <c r="AP27" s="352"/>
      <c r="AQ27" s="234">
        <f>SUM(AO90:AX90)</f>
        <v>6.5994263216150433</v>
      </c>
      <c r="AR27" s="136"/>
      <c r="AS27" s="136"/>
      <c r="AT27" s="136"/>
      <c r="AU27" s="136"/>
      <c r="AV27" s="136"/>
      <c r="AW27" s="327"/>
      <c r="AX27" s="350"/>
      <c r="AY27" s="90"/>
    </row>
    <row r="28" spans="1:52" ht="27.75" customHeight="1" thickBot="1" x14ac:dyDescent="0.3">
      <c r="A28" s="361" t="s">
        <v>304</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5">
        <v>1</v>
      </c>
      <c r="AL28" s="335"/>
      <c r="AM28" s="85"/>
      <c r="AN28" s="364" t="s">
        <v>303</v>
      </c>
      <c r="AO28" s="365"/>
      <c r="AP28" s="366"/>
      <c r="AQ28" s="234">
        <f>AX87</f>
        <v>1954147.2524672798</v>
      </c>
      <c r="AR28" s="138"/>
      <c r="AS28" s="138"/>
      <c r="AT28" s="138"/>
      <c r="AU28" s="138"/>
      <c r="AV28" s="138"/>
      <c r="AW28" s="327"/>
      <c r="AX28" s="350"/>
      <c r="AY28" s="90"/>
    </row>
    <row r="29" spans="1:52" x14ac:dyDescent="0.25">
      <c r="A29" s="357" t="s">
        <v>302</v>
      </c>
      <c r="B29" s="358"/>
      <c r="C29" s="358"/>
      <c r="D29" s="358"/>
      <c r="E29" s="358"/>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9"/>
      <c r="AK29" s="319"/>
      <c r="AL29" s="319"/>
      <c r="AM29" s="85"/>
      <c r="AN29" s="314" t="s">
        <v>532</v>
      </c>
      <c r="AO29" s="360"/>
      <c r="AP29" s="360"/>
      <c r="AQ29" s="234" t="str">
        <f>IF(AQ28&gt;0,"да","нет")</f>
        <v>да</v>
      </c>
      <c r="AR29" s="142"/>
      <c r="AS29" s="142"/>
      <c r="AT29" s="142"/>
      <c r="AU29" s="142"/>
      <c r="AV29" s="142"/>
      <c r="AW29" s="327"/>
      <c r="AX29" s="328"/>
      <c r="AY29" s="90"/>
    </row>
    <row r="30" spans="1:52" x14ac:dyDescent="0.25">
      <c r="A30" s="306" t="s">
        <v>301</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14"/>
      <c r="AL30" s="314"/>
      <c r="AM30" s="85"/>
      <c r="AY30" s="90"/>
    </row>
    <row r="31" spans="1:52" x14ac:dyDescent="0.25">
      <c r="A31" s="306" t="s">
        <v>300</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14"/>
      <c r="AL31" s="314"/>
      <c r="AM31" s="85"/>
      <c r="AN31" s="85"/>
      <c r="AO31" s="143"/>
      <c r="AP31" s="143"/>
      <c r="AQ31" s="143"/>
      <c r="AR31" s="143"/>
      <c r="AS31" s="143"/>
      <c r="AT31" s="143"/>
      <c r="AU31" s="143"/>
      <c r="AV31" s="143"/>
      <c r="AW31" s="143"/>
      <c r="AX31" s="143"/>
      <c r="AY31" s="90"/>
    </row>
    <row r="32" spans="1:52" x14ac:dyDescent="0.25">
      <c r="A32" s="306" t="s">
        <v>275</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14"/>
      <c r="AL32" s="314"/>
      <c r="AM32" s="85"/>
      <c r="AN32" s="85"/>
      <c r="AO32" s="85"/>
      <c r="AP32" s="85"/>
      <c r="AQ32" s="85"/>
      <c r="AR32" s="85"/>
      <c r="AS32" s="85"/>
      <c r="AT32" s="85"/>
      <c r="AU32" s="85"/>
      <c r="AV32" s="85"/>
      <c r="AW32" s="85"/>
      <c r="AX32" s="85"/>
      <c r="AY32" s="90"/>
    </row>
    <row r="33" spans="1:51" x14ac:dyDescent="0.25">
      <c r="A33" s="306" t="s">
        <v>299</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49"/>
      <c r="AL33" s="349"/>
      <c r="AM33" s="85"/>
      <c r="AN33" s="85"/>
      <c r="AO33" s="85"/>
      <c r="AP33" s="85"/>
      <c r="AQ33" s="85"/>
      <c r="AR33" s="85"/>
      <c r="AS33" s="85"/>
      <c r="AT33" s="85"/>
      <c r="AU33" s="85"/>
      <c r="AV33" s="85"/>
      <c r="AW33" s="85"/>
      <c r="AX33" s="85"/>
      <c r="AY33" s="90"/>
    </row>
    <row r="34" spans="1:51" x14ac:dyDescent="0.25">
      <c r="A34" s="306" t="s">
        <v>298</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14"/>
      <c r="AL34" s="314"/>
      <c r="AM34" s="85"/>
      <c r="AN34" s="85"/>
      <c r="AO34" s="85"/>
      <c r="AP34" s="85"/>
      <c r="AQ34" s="85"/>
      <c r="AR34" s="85"/>
      <c r="AS34" s="85"/>
      <c r="AT34" s="85"/>
      <c r="AU34" s="85"/>
      <c r="AV34" s="85"/>
      <c r="AW34" s="85"/>
      <c r="AX34" s="85"/>
      <c r="AY34" s="90"/>
    </row>
    <row r="35" spans="1:51" x14ac:dyDescent="0.2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14"/>
      <c r="AL35" s="314"/>
      <c r="AM35" s="85"/>
      <c r="AN35" s="85"/>
      <c r="AO35" s="85"/>
      <c r="AP35" s="85"/>
      <c r="AQ35" s="85"/>
      <c r="AR35" s="85"/>
      <c r="AS35" s="85"/>
      <c r="AT35" s="85"/>
      <c r="AU35" s="85"/>
      <c r="AV35" s="85"/>
      <c r="AW35" s="85"/>
      <c r="AX35" s="85"/>
      <c r="AY35" s="90"/>
    </row>
    <row r="36" spans="1:51" ht="15.75" thickBot="1" x14ac:dyDescent="0.3">
      <c r="A36" s="333" t="s">
        <v>266</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46">
        <v>0.2</v>
      </c>
      <c r="AL36" s="346"/>
      <c r="AM36" s="85"/>
      <c r="AN36" s="85"/>
      <c r="AO36" s="85"/>
      <c r="AP36" s="85"/>
      <c r="AQ36" s="85"/>
      <c r="AR36" s="85"/>
      <c r="AS36" s="85"/>
      <c r="AT36" s="85"/>
      <c r="AU36" s="85"/>
      <c r="AV36" s="85"/>
      <c r="AW36" s="85"/>
      <c r="AX36" s="85"/>
      <c r="AY36" s="90"/>
    </row>
    <row r="37" spans="1:51" x14ac:dyDescent="0.25">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19"/>
      <c r="AL37" s="319"/>
      <c r="AM37" s="85"/>
      <c r="AN37" s="85"/>
      <c r="AO37" s="85"/>
      <c r="AP37" s="85"/>
      <c r="AQ37" s="85"/>
      <c r="AR37" s="85"/>
      <c r="AS37" s="85"/>
      <c r="AT37" s="85"/>
      <c r="AU37" s="85"/>
      <c r="AV37" s="85"/>
      <c r="AW37" s="85"/>
      <c r="AX37" s="85"/>
      <c r="AY37" s="90"/>
    </row>
    <row r="38" spans="1:51" x14ac:dyDescent="0.25">
      <c r="A38" s="306" t="s">
        <v>297</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14"/>
      <c r="AL38" s="314"/>
      <c r="AM38" s="85"/>
      <c r="AN38" s="85"/>
      <c r="AO38" s="85"/>
      <c r="AP38" s="85"/>
      <c r="AQ38" s="85"/>
      <c r="AR38" s="85"/>
      <c r="AS38" s="85"/>
      <c r="AT38" s="85"/>
      <c r="AU38" s="85"/>
      <c r="AV38" s="85"/>
      <c r="AW38" s="85"/>
      <c r="AX38" s="85"/>
      <c r="AY38" s="90"/>
    </row>
    <row r="39" spans="1:51" ht="15.75" thickBot="1" x14ac:dyDescent="0.3">
      <c r="A39" s="333" t="s">
        <v>296</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5"/>
      <c r="AL39" s="335"/>
      <c r="AM39" s="85"/>
      <c r="AN39" s="85"/>
      <c r="AO39" s="85"/>
      <c r="AP39" s="85"/>
      <c r="AQ39" s="85"/>
      <c r="AR39" s="85"/>
      <c r="AS39" s="85"/>
      <c r="AT39" s="85"/>
      <c r="AU39" s="85"/>
      <c r="AV39" s="85"/>
      <c r="AW39" s="85"/>
      <c r="AX39" s="85"/>
      <c r="AY39" s="90"/>
    </row>
    <row r="40" spans="1:51" x14ac:dyDescent="0.25">
      <c r="A40" s="347" t="s">
        <v>295</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19"/>
      <c r="AL40" s="319"/>
      <c r="AM40" s="85"/>
      <c r="AN40" s="85"/>
      <c r="AO40" s="85"/>
      <c r="AP40" s="85"/>
      <c r="AQ40" s="85"/>
      <c r="AR40" s="85"/>
      <c r="AS40" s="85"/>
      <c r="AT40" s="85"/>
      <c r="AU40" s="85"/>
      <c r="AV40" s="85"/>
      <c r="AW40" s="85"/>
      <c r="AX40" s="85"/>
      <c r="AY40" s="90"/>
    </row>
    <row r="41" spans="1:51" x14ac:dyDescent="0.25">
      <c r="A41" s="306" t="s">
        <v>294</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14"/>
      <c r="AL41" s="314"/>
      <c r="AM41" s="85"/>
      <c r="AN41" s="85"/>
      <c r="AO41" s="85"/>
      <c r="AP41" s="85"/>
      <c r="AQ41" s="85"/>
      <c r="AR41" s="85"/>
      <c r="AS41" s="85"/>
      <c r="AT41" s="85"/>
      <c r="AU41" s="85"/>
      <c r="AV41" s="85"/>
      <c r="AW41" s="85"/>
      <c r="AX41" s="85"/>
      <c r="AY41" s="90"/>
    </row>
    <row r="42" spans="1:51" x14ac:dyDescent="0.25">
      <c r="A42" s="306" t="s">
        <v>293</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14"/>
      <c r="AL42" s="314"/>
      <c r="AM42" s="85"/>
      <c r="AN42" s="85"/>
      <c r="AO42" s="85"/>
      <c r="AP42" s="85"/>
      <c r="AQ42" s="85"/>
      <c r="AR42" s="85"/>
      <c r="AS42" s="85"/>
      <c r="AT42" s="85"/>
      <c r="AU42" s="85"/>
      <c r="AV42" s="85"/>
      <c r="AW42" s="85"/>
      <c r="AX42" s="85"/>
      <c r="AY42" s="90"/>
    </row>
    <row r="43" spans="1:51" x14ac:dyDescent="0.25">
      <c r="A43" s="306" t="s">
        <v>292</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14"/>
      <c r="AL43" s="314"/>
      <c r="AM43" s="85"/>
      <c r="AN43" s="85"/>
      <c r="AO43" s="85"/>
      <c r="AP43" s="85"/>
      <c r="AQ43" s="85"/>
      <c r="AR43" s="85"/>
      <c r="AS43" s="85"/>
      <c r="AT43" s="85"/>
      <c r="AU43" s="85"/>
      <c r="AV43" s="85"/>
      <c r="AW43" s="85"/>
      <c r="AX43" s="85"/>
      <c r="AY43" s="90"/>
    </row>
    <row r="44" spans="1:51" x14ac:dyDescent="0.25">
      <c r="A44" s="306" t="s">
        <v>291</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14"/>
      <c r="AL44" s="314"/>
      <c r="AM44" s="85"/>
      <c r="AN44" s="85"/>
      <c r="AO44" s="85"/>
      <c r="AP44" s="85"/>
      <c r="AQ44" s="85"/>
      <c r="AR44" s="85"/>
      <c r="AS44" s="85"/>
      <c r="AT44" s="85"/>
      <c r="AU44" s="85"/>
      <c r="AV44" s="85"/>
      <c r="AW44" s="85"/>
      <c r="AX44" s="85"/>
      <c r="AY44" s="90"/>
    </row>
    <row r="45" spans="1:51" x14ac:dyDescent="0.25">
      <c r="A45" s="306" t="s">
        <v>290</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14"/>
      <c r="AL45" s="314"/>
      <c r="AM45" s="85"/>
      <c r="AN45" s="85"/>
      <c r="AO45" s="85"/>
      <c r="AP45" s="85"/>
      <c r="AQ45" s="85"/>
      <c r="AR45" s="85"/>
      <c r="AS45" s="85"/>
      <c r="AT45" s="85"/>
      <c r="AU45" s="85"/>
      <c r="AV45" s="85"/>
      <c r="AW45" s="85"/>
      <c r="AX45" s="85"/>
      <c r="AY45" s="90"/>
    </row>
    <row r="46" spans="1:51" ht="15.75" thickBot="1" x14ac:dyDescent="0.3">
      <c r="A46" s="339" t="s">
        <v>289</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85"/>
      <c r="AN46" s="85"/>
      <c r="AO46" s="85"/>
      <c r="AP46" s="85"/>
      <c r="AQ46" s="85"/>
      <c r="AR46" s="85"/>
      <c r="AS46" s="85"/>
      <c r="AT46" s="85"/>
      <c r="AU46" s="85"/>
      <c r="AV46" s="85"/>
      <c r="AW46" s="85"/>
      <c r="AX46" s="85"/>
      <c r="AY46" s="90"/>
    </row>
    <row r="47" spans="1:51" x14ac:dyDescent="0.25">
      <c r="A47" s="342" t="s">
        <v>288</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19">
        <v>2025</v>
      </c>
      <c r="AL47" s="319"/>
      <c r="AM47" s="319">
        <f>AK47+1</f>
        <v>2026</v>
      </c>
      <c r="AN47" s="319"/>
      <c r="AO47" s="139">
        <f>AM47+1</f>
        <v>2027</v>
      </c>
      <c r="AP47" s="139">
        <f>AO47+1</f>
        <v>2028</v>
      </c>
      <c r="AQ47" s="139">
        <f>AP47+1</f>
        <v>2029</v>
      </c>
      <c r="AR47" s="139">
        <f t="shared" ref="AR47:AX47" si="0">AQ47+1</f>
        <v>2030</v>
      </c>
      <c r="AS47" s="139">
        <f t="shared" si="0"/>
        <v>2031</v>
      </c>
      <c r="AT47" s="139">
        <f t="shared" si="0"/>
        <v>2032</v>
      </c>
      <c r="AU47" s="139">
        <f t="shared" si="0"/>
        <v>2033</v>
      </c>
      <c r="AV47" s="139">
        <f t="shared" si="0"/>
        <v>2034</v>
      </c>
      <c r="AW47" s="139">
        <f t="shared" si="0"/>
        <v>2035</v>
      </c>
      <c r="AX47" s="139">
        <f t="shared" si="0"/>
        <v>2036</v>
      </c>
    </row>
    <row r="48" spans="1:51" x14ac:dyDescent="0.25">
      <c r="A48" s="306" t="s">
        <v>287</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45">
        <f>'Расчет доходной части модели'!D5</f>
        <v>1</v>
      </c>
      <c r="AL48" s="345"/>
      <c r="AM48" s="345">
        <f>'Расчет доходной части модели'!F5</f>
        <v>1.04</v>
      </c>
      <c r="AN48" s="345"/>
      <c r="AO48" s="144">
        <f>'Расчет доходной части модели'!F5</f>
        <v>1.04</v>
      </c>
      <c r="AP48" s="144">
        <f>'Расчет доходной части модели'!G5</f>
        <v>1.04</v>
      </c>
      <c r="AQ48" s="144">
        <f>'Расчет доходной части модели'!H5</f>
        <v>1.04</v>
      </c>
      <c r="AR48" s="144">
        <f>'Расчет доходной части модели'!I5</f>
        <v>1.04</v>
      </c>
      <c r="AS48" s="144">
        <f>'Расчет доходной части модели'!J5</f>
        <v>1.04</v>
      </c>
      <c r="AT48" s="144">
        <f>'Расчет доходной части модели'!K5</f>
        <v>1.04</v>
      </c>
      <c r="AU48" s="144">
        <f>'Расчет доходной части модели'!L5</f>
        <v>1.04</v>
      </c>
      <c r="AV48" s="144">
        <f>'Расчет доходной части модели'!M5</f>
        <v>1.04</v>
      </c>
      <c r="AW48" s="144">
        <f>'Расчет доходной части модели'!N5</f>
        <v>1.04</v>
      </c>
      <c r="AX48" s="144">
        <f>'Расчет доходной части модели'!O5</f>
        <v>1.04</v>
      </c>
    </row>
    <row r="49" spans="1:50" ht="15.75" thickBot="1" x14ac:dyDescent="0.3">
      <c r="A49" s="306" t="s">
        <v>286</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35" t="s">
        <v>324</v>
      </c>
      <c r="AL49" s="335"/>
      <c r="AM49" s="335" t="s">
        <v>324</v>
      </c>
      <c r="AN49" s="335"/>
      <c r="AO49" s="137" t="s">
        <v>324</v>
      </c>
      <c r="AP49" s="137" t="s">
        <v>324</v>
      </c>
      <c r="AQ49" s="137" t="s">
        <v>324</v>
      </c>
      <c r="AR49" s="137" t="s">
        <v>324</v>
      </c>
      <c r="AS49" s="137" t="s">
        <v>324</v>
      </c>
      <c r="AT49" s="137" t="s">
        <v>324</v>
      </c>
      <c r="AU49" s="137" t="s">
        <v>324</v>
      </c>
      <c r="AV49" s="137" t="s">
        <v>324</v>
      </c>
      <c r="AW49" s="137" t="s">
        <v>324</v>
      </c>
      <c r="AX49" s="137" t="s">
        <v>324</v>
      </c>
    </row>
    <row r="50" spans="1:50" ht="15.75" thickBot="1" x14ac:dyDescent="0.3">
      <c r="A50" s="333" t="s">
        <v>285</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5" t="s">
        <v>324</v>
      </c>
      <c r="AL50" s="335"/>
      <c r="AM50" s="336"/>
      <c r="AN50" s="335"/>
      <c r="AO50" s="145">
        <f>'Расчет доходной части модели'!F7</f>
        <v>166269.86933084202</v>
      </c>
      <c r="AP50" s="145">
        <f>'Расчет доходной части модели'!G7</f>
        <v>172920.66410407569</v>
      </c>
      <c r="AQ50" s="145">
        <f>'Расчет доходной части модели'!H7</f>
        <v>202782.13882432765</v>
      </c>
      <c r="AR50" s="145">
        <f>'Расчет доходной части модели'!I7</f>
        <v>234755.85845963322</v>
      </c>
      <c r="AS50" s="145">
        <f>'Расчет доходной части модели'!J7</f>
        <v>393047.68147177313</v>
      </c>
      <c r="AT50" s="145">
        <f>'Расчет доходной части модели'!K7</f>
        <v>563627.24095134891</v>
      </c>
      <c r="AU50" s="145">
        <f>'Расчет доходной части модели'!L7</f>
        <v>800908.27500211331</v>
      </c>
      <c r="AV50" s="145">
        <f>'Расчет доходной части модели'!M7</f>
        <v>1056269.988191417</v>
      </c>
      <c r="AW50" s="145">
        <f>'Расчет доходной части модели'!N7</f>
        <v>1330779.1851958612</v>
      </c>
      <c r="AX50" s="145">
        <f>'Расчет доходной части модели'!O7</f>
        <v>1625559.085979555</v>
      </c>
    </row>
    <row r="51" spans="1:50" ht="15.75" thickBot="1"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85"/>
      <c r="AN51" s="85"/>
      <c r="AO51" s="85"/>
      <c r="AP51" s="85"/>
      <c r="AQ51" s="85"/>
      <c r="AR51" s="85"/>
      <c r="AS51" s="85"/>
      <c r="AT51" s="85"/>
      <c r="AU51" s="85"/>
      <c r="AV51" s="85"/>
      <c r="AW51" s="85"/>
      <c r="AX51" s="85"/>
    </row>
    <row r="52" spans="1:50" x14ac:dyDescent="0.25">
      <c r="A52" s="317" t="s">
        <v>284</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9">
        <f>AK47</f>
        <v>2025</v>
      </c>
      <c r="AL52" s="319"/>
      <c r="AM52" s="319">
        <f>AM47</f>
        <v>2026</v>
      </c>
      <c r="AN52" s="319"/>
      <c r="AO52" s="139">
        <f>AO47</f>
        <v>2027</v>
      </c>
      <c r="AP52" s="139">
        <f>AP47</f>
        <v>2028</v>
      </c>
      <c r="AQ52" s="139">
        <f t="shared" ref="AQ52:AX52" si="1">AQ47</f>
        <v>2029</v>
      </c>
      <c r="AR52" s="139">
        <f t="shared" si="1"/>
        <v>2030</v>
      </c>
      <c r="AS52" s="139">
        <f t="shared" si="1"/>
        <v>2031</v>
      </c>
      <c r="AT52" s="139">
        <f t="shared" si="1"/>
        <v>2032</v>
      </c>
      <c r="AU52" s="139">
        <f t="shared" si="1"/>
        <v>2033</v>
      </c>
      <c r="AV52" s="139">
        <f t="shared" si="1"/>
        <v>2034</v>
      </c>
      <c r="AW52" s="139">
        <f t="shared" si="1"/>
        <v>2035</v>
      </c>
      <c r="AX52" s="146">
        <f t="shared" si="1"/>
        <v>2036</v>
      </c>
    </row>
    <row r="53" spans="1:50" x14ac:dyDescent="0.25">
      <c r="A53" s="337" t="s">
        <v>283</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14" t="s">
        <v>324</v>
      </c>
      <c r="AL53" s="314"/>
      <c r="AM53" s="314" t="s">
        <v>324</v>
      </c>
      <c r="AN53" s="314"/>
      <c r="AO53" s="147" t="s">
        <v>324</v>
      </c>
      <c r="AP53" s="147" t="s">
        <v>324</v>
      </c>
      <c r="AQ53" s="147" t="s">
        <v>324</v>
      </c>
      <c r="AR53" s="147" t="s">
        <v>324</v>
      </c>
      <c r="AS53" s="147" t="s">
        <v>324</v>
      </c>
      <c r="AT53" s="147" t="s">
        <v>324</v>
      </c>
      <c r="AU53" s="147" t="s">
        <v>324</v>
      </c>
      <c r="AV53" s="147" t="s">
        <v>324</v>
      </c>
      <c r="AW53" s="147" t="s">
        <v>324</v>
      </c>
      <c r="AX53" s="147" t="s">
        <v>324</v>
      </c>
    </row>
    <row r="54" spans="1:50" x14ac:dyDescent="0.25">
      <c r="A54" s="306" t="s">
        <v>282</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14" t="s">
        <v>324</v>
      </c>
      <c r="AL54" s="314"/>
      <c r="AM54" s="314" t="s">
        <v>324</v>
      </c>
      <c r="AN54" s="314"/>
      <c r="AO54" s="147" t="s">
        <v>324</v>
      </c>
      <c r="AP54" s="147" t="s">
        <v>324</v>
      </c>
      <c r="AQ54" s="147" t="s">
        <v>324</v>
      </c>
      <c r="AR54" s="147" t="s">
        <v>324</v>
      </c>
      <c r="AS54" s="147" t="s">
        <v>324</v>
      </c>
      <c r="AT54" s="147" t="s">
        <v>324</v>
      </c>
      <c r="AU54" s="147" t="s">
        <v>324</v>
      </c>
      <c r="AV54" s="147" t="s">
        <v>324</v>
      </c>
      <c r="AW54" s="147" t="s">
        <v>324</v>
      </c>
      <c r="AX54" s="147" t="s">
        <v>324</v>
      </c>
    </row>
    <row r="55" spans="1:50" x14ac:dyDescent="0.25">
      <c r="A55" s="306" t="s">
        <v>281</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14" t="s">
        <v>324</v>
      </c>
      <c r="AL55" s="314"/>
      <c r="AM55" s="314" t="s">
        <v>324</v>
      </c>
      <c r="AN55" s="314"/>
      <c r="AO55" s="147" t="s">
        <v>324</v>
      </c>
      <c r="AP55" s="147" t="s">
        <v>324</v>
      </c>
      <c r="AQ55" s="147" t="s">
        <v>324</v>
      </c>
      <c r="AR55" s="147" t="s">
        <v>324</v>
      </c>
      <c r="AS55" s="147" t="s">
        <v>324</v>
      </c>
      <c r="AT55" s="147" t="s">
        <v>324</v>
      </c>
      <c r="AU55" s="147" t="s">
        <v>324</v>
      </c>
      <c r="AV55" s="147" t="s">
        <v>324</v>
      </c>
      <c r="AW55" s="147" t="s">
        <v>324</v>
      </c>
      <c r="AX55" s="147" t="s">
        <v>324</v>
      </c>
    </row>
    <row r="56" spans="1:50" ht="15.75" thickBot="1" x14ac:dyDescent="0.3">
      <c r="A56" s="333" t="s">
        <v>280</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35" t="s">
        <v>324</v>
      </c>
      <c r="AL56" s="335"/>
      <c r="AM56" s="335" t="s">
        <v>324</v>
      </c>
      <c r="AN56" s="335"/>
      <c r="AO56" s="147" t="s">
        <v>324</v>
      </c>
      <c r="AP56" s="147" t="s">
        <v>324</v>
      </c>
      <c r="AQ56" s="147" t="s">
        <v>324</v>
      </c>
      <c r="AR56" s="147" t="s">
        <v>324</v>
      </c>
      <c r="AS56" s="147" t="s">
        <v>324</v>
      </c>
      <c r="AT56" s="147" t="s">
        <v>324</v>
      </c>
      <c r="AU56" s="147" t="s">
        <v>324</v>
      </c>
      <c r="AV56" s="147" t="s">
        <v>324</v>
      </c>
      <c r="AW56" s="147" t="s">
        <v>324</v>
      </c>
      <c r="AX56" s="147" t="s">
        <v>324</v>
      </c>
    </row>
    <row r="57" spans="1:50" ht="15.75"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5"/>
      <c r="AN57" s="85"/>
      <c r="AO57" s="85"/>
      <c r="AP57" s="85"/>
      <c r="AQ57" s="85"/>
      <c r="AR57" s="85"/>
      <c r="AS57" s="85"/>
      <c r="AT57" s="85"/>
      <c r="AU57" s="85"/>
      <c r="AV57" s="85"/>
      <c r="AW57" s="85"/>
      <c r="AX57" s="85"/>
    </row>
    <row r="58" spans="1:50" x14ac:dyDescent="0.25">
      <c r="A58" s="317" t="s">
        <v>279</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9">
        <f>AK52</f>
        <v>2025</v>
      </c>
      <c r="AL58" s="319"/>
      <c r="AM58" s="319">
        <f>AM52</f>
        <v>2026</v>
      </c>
      <c r="AN58" s="319"/>
      <c r="AO58" s="139">
        <f>AO52</f>
        <v>2027</v>
      </c>
      <c r="AP58" s="139">
        <f>AP52</f>
        <v>2028</v>
      </c>
      <c r="AQ58" s="139">
        <f t="shared" ref="AQ58:AX58" si="2">AQ52</f>
        <v>2029</v>
      </c>
      <c r="AR58" s="139">
        <f t="shared" si="2"/>
        <v>2030</v>
      </c>
      <c r="AS58" s="139">
        <f t="shared" si="2"/>
        <v>2031</v>
      </c>
      <c r="AT58" s="139">
        <f t="shared" si="2"/>
        <v>2032</v>
      </c>
      <c r="AU58" s="139">
        <f t="shared" si="2"/>
        <v>2033</v>
      </c>
      <c r="AV58" s="139">
        <f t="shared" si="2"/>
        <v>2034</v>
      </c>
      <c r="AW58" s="139">
        <f t="shared" si="2"/>
        <v>2035</v>
      </c>
      <c r="AX58" s="139">
        <f t="shared" si="2"/>
        <v>2036</v>
      </c>
    </row>
    <row r="59" spans="1:50" x14ac:dyDescent="0.25">
      <c r="A59" s="331" t="s">
        <v>278</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0" t="s">
        <v>324</v>
      </c>
      <c r="AL59" s="330"/>
      <c r="AM59" s="329"/>
      <c r="AN59" s="330"/>
      <c r="AO59" s="148">
        <f>'Расчет доходной части модели'!F7</f>
        <v>166269.86933084202</v>
      </c>
      <c r="AP59" s="148">
        <f>'Расчет доходной части модели'!G7</f>
        <v>172920.66410407569</v>
      </c>
      <c r="AQ59" s="148">
        <f>'Расчет доходной части модели'!H7</f>
        <v>202782.13882432765</v>
      </c>
      <c r="AR59" s="148">
        <f>'Расчет доходной части модели'!I7</f>
        <v>234755.85845963322</v>
      </c>
      <c r="AS59" s="148">
        <f>'Расчет доходной части модели'!J7</f>
        <v>393047.68147177313</v>
      </c>
      <c r="AT59" s="148">
        <f>'Расчет доходной части модели'!K7</f>
        <v>563627.24095134891</v>
      </c>
      <c r="AU59" s="148">
        <f>'Расчет доходной части модели'!L7</f>
        <v>800908.27500211331</v>
      </c>
      <c r="AV59" s="148">
        <f>'Расчет доходной части модели'!M7</f>
        <v>1056269.988191417</v>
      </c>
      <c r="AW59" s="148">
        <f>'Расчет доходной части модели'!N7</f>
        <v>1330779.1851958612</v>
      </c>
      <c r="AX59" s="148">
        <f>'Расчет доходной части модели'!O7</f>
        <v>1625559.085979555</v>
      </c>
    </row>
    <row r="60" spans="1:50" x14ac:dyDescent="0.25">
      <c r="A60" s="306" t="s">
        <v>277</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14"/>
      <c r="AL60" s="314"/>
      <c r="AM60" s="321"/>
      <c r="AN60" s="321"/>
      <c r="AO60" s="149">
        <f>'Расчет доходной части модели'!F13</f>
        <v>-15406.218147414185</v>
      </c>
      <c r="AP60" s="149">
        <f>'Расчет доходной части модели'!G13</f>
        <v>-16022.466873310754</v>
      </c>
      <c r="AQ60" s="149">
        <f>'Расчет доходной части модели'!H13</f>
        <v>-16663.365548243186</v>
      </c>
      <c r="AR60" s="149">
        <f>'Расчет доходной части модели'!I13</f>
        <v>-17329.900170172914</v>
      </c>
      <c r="AS60" s="149">
        <f>'Расчет доходной части модели'!J13</f>
        <v>-18023.09617697983</v>
      </c>
      <c r="AT60" s="149">
        <f>'Расчет доходной части модели'!K13</f>
        <v>-18744.020024059024</v>
      </c>
      <c r="AU60" s="149">
        <f>'Расчет доходной части модели'!L13</f>
        <v>-19493.780825021386</v>
      </c>
      <c r="AV60" s="149">
        <f>'Расчет доходной части модели'!M13</f>
        <v>-20273.532058022243</v>
      </c>
      <c r="AW60" s="149">
        <f>'Расчет доходной части модели'!N13</f>
        <v>-21084.473340343135</v>
      </c>
      <c r="AX60" s="149">
        <f>'Расчет доходной части модели'!O13</f>
        <v>-21927.852273956862</v>
      </c>
    </row>
    <row r="61" spans="1:50" x14ac:dyDescent="0.25">
      <c r="A61" s="306" t="s">
        <v>276</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14"/>
      <c r="AL61" s="314"/>
      <c r="AM61" s="314"/>
      <c r="AN61" s="314"/>
      <c r="AO61" s="137"/>
      <c r="AP61" s="137"/>
      <c r="AQ61" s="137"/>
      <c r="AR61" s="137"/>
      <c r="AS61" s="137"/>
      <c r="AT61" s="137"/>
      <c r="AU61" s="137"/>
      <c r="AV61" s="137"/>
      <c r="AW61" s="137"/>
      <c r="AX61" s="137"/>
    </row>
    <row r="62" spans="1:50" x14ac:dyDescent="0.25">
      <c r="A62" s="306" t="s">
        <v>275</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14"/>
      <c r="AL62" s="314"/>
      <c r="AM62" s="314"/>
      <c r="AN62" s="314"/>
      <c r="AO62" s="137"/>
      <c r="AP62" s="137"/>
      <c r="AQ62" s="137"/>
      <c r="AR62" s="137"/>
      <c r="AS62" s="137"/>
      <c r="AT62" s="137"/>
      <c r="AU62" s="137"/>
      <c r="AV62" s="137"/>
      <c r="AW62" s="137"/>
      <c r="AX62" s="137"/>
    </row>
    <row r="63" spans="1:50"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14"/>
      <c r="AL63" s="314"/>
      <c r="AM63" s="314"/>
      <c r="AN63" s="314"/>
      <c r="AO63" s="137"/>
      <c r="AP63" s="137"/>
      <c r="AQ63" s="137"/>
      <c r="AR63" s="137"/>
      <c r="AS63" s="137"/>
      <c r="AT63" s="137"/>
      <c r="AU63" s="137"/>
      <c r="AV63" s="137"/>
      <c r="AW63" s="137"/>
      <c r="AX63" s="137"/>
    </row>
    <row r="64" spans="1:50"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14"/>
      <c r="AL64" s="314"/>
      <c r="AM64" s="314"/>
      <c r="AN64" s="314"/>
      <c r="AO64" s="137"/>
      <c r="AP64" s="137"/>
      <c r="AQ64" s="137"/>
      <c r="AR64" s="137"/>
      <c r="AS64" s="137"/>
      <c r="AT64" s="137"/>
      <c r="AU64" s="137"/>
      <c r="AV64" s="137"/>
      <c r="AW64" s="137"/>
      <c r="AX64" s="137"/>
    </row>
    <row r="65" spans="1:50" x14ac:dyDescent="0.25">
      <c r="A65" s="306" t="s">
        <v>274</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14"/>
      <c r="AL65" s="314"/>
      <c r="AM65" s="327"/>
      <c r="AN65" s="328"/>
      <c r="AO65" s="137"/>
      <c r="AP65" s="137"/>
      <c r="AQ65" s="137"/>
      <c r="AR65" s="137"/>
      <c r="AS65" s="137"/>
      <c r="AT65" s="137"/>
      <c r="AU65" s="137"/>
      <c r="AV65" s="137"/>
      <c r="AW65" s="137"/>
      <c r="AX65" s="137"/>
    </row>
    <row r="66" spans="1:50" ht="24.75" customHeight="1" x14ac:dyDescent="0.25">
      <c r="A66" s="311" t="s">
        <v>273</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292"/>
      <c r="AL66" s="292"/>
      <c r="AM66" s="329">
        <f>AM59+AM60</f>
        <v>0</v>
      </c>
      <c r="AN66" s="330"/>
      <c r="AO66" s="150">
        <f>AO59+AO60</f>
        <v>150863.65118342784</v>
      </c>
      <c r="AP66" s="150">
        <f t="shared" ref="AP66:AX66" si="3">AP59+AP60</f>
        <v>156898.19723076496</v>
      </c>
      <c r="AQ66" s="150">
        <f t="shared" si="3"/>
        <v>186118.77327608445</v>
      </c>
      <c r="AR66" s="150">
        <f t="shared" si="3"/>
        <v>217425.95828946031</v>
      </c>
      <c r="AS66" s="150">
        <f t="shared" si="3"/>
        <v>375024.5852947933</v>
      </c>
      <c r="AT66" s="150">
        <f t="shared" si="3"/>
        <v>544883.22092728992</v>
      </c>
      <c r="AU66" s="150">
        <f t="shared" si="3"/>
        <v>781414.49417709187</v>
      </c>
      <c r="AV66" s="150">
        <f t="shared" si="3"/>
        <v>1035996.4561333947</v>
      </c>
      <c r="AW66" s="150">
        <f t="shared" si="3"/>
        <v>1309694.7118555179</v>
      </c>
      <c r="AX66" s="150">
        <f t="shared" si="3"/>
        <v>1603631.2337055982</v>
      </c>
    </row>
    <row r="67" spans="1:50" x14ac:dyDescent="0.25">
      <c r="A67" s="306" t="s">
        <v>268</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14"/>
      <c r="AL67" s="314"/>
      <c r="AM67" s="321"/>
      <c r="AN67" s="321"/>
      <c r="AO67" s="149">
        <f>IF(AO58&lt;$AM$47,,-$AK$25/$AK$27)</f>
        <v>-91812.854130617241</v>
      </c>
      <c r="AP67" s="149">
        <f>IF(AP58&lt;$AM$47,,-$AK$25/$AK$27)</f>
        <v>-91812.854130617241</v>
      </c>
      <c r="AQ67" s="149">
        <f t="shared" ref="AQ67:AX67" si="4">IF(AQ58&lt;$AM$47,,-$AK$25/$AK$27)</f>
        <v>-91812.854130617241</v>
      </c>
      <c r="AR67" s="149">
        <f t="shared" si="4"/>
        <v>-91812.854130617241</v>
      </c>
      <c r="AS67" s="149">
        <f t="shared" si="4"/>
        <v>-91812.854130617241</v>
      </c>
      <c r="AT67" s="149">
        <f t="shared" si="4"/>
        <v>-91812.854130617241</v>
      </c>
      <c r="AU67" s="149">
        <f t="shared" si="4"/>
        <v>-91812.854130617241</v>
      </c>
      <c r="AV67" s="149">
        <f t="shared" si="4"/>
        <v>-91812.854130617241</v>
      </c>
      <c r="AW67" s="149">
        <f t="shared" si="4"/>
        <v>-91812.854130617241</v>
      </c>
      <c r="AX67" s="149">
        <f t="shared" si="4"/>
        <v>-91812.854130617241</v>
      </c>
    </row>
    <row r="68" spans="1:50" ht="24.75" customHeight="1" x14ac:dyDescent="0.25">
      <c r="A68" s="311" t="s">
        <v>269</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292"/>
      <c r="AL68" s="292"/>
      <c r="AM68" s="320">
        <f>AM66+AM67</f>
        <v>0</v>
      </c>
      <c r="AN68" s="292"/>
      <c r="AO68" s="150">
        <f>AO66+AO67</f>
        <v>59050.797052810594</v>
      </c>
      <c r="AP68" s="150">
        <f>AP66+AP67</f>
        <v>65085.343100147715</v>
      </c>
      <c r="AQ68" s="150">
        <f t="shared" ref="AQ68:AX68" si="5">AQ66+AQ67</f>
        <v>94305.919145467211</v>
      </c>
      <c r="AR68" s="150">
        <f t="shared" si="5"/>
        <v>125613.10415884307</v>
      </c>
      <c r="AS68" s="150">
        <f t="shared" si="5"/>
        <v>283211.73116417608</v>
      </c>
      <c r="AT68" s="150">
        <f t="shared" si="5"/>
        <v>453070.36679667269</v>
      </c>
      <c r="AU68" s="150">
        <f t="shared" si="5"/>
        <v>689601.64004647464</v>
      </c>
      <c r="AV68" s="150">
        <f t="shared" si="5"/>
        <v>944183.60200277751</v>
      </c>
      <c r="AW68" s="150">
        <f t="shared" si="5"/>
        <v>1217881.8577249006</v>
      </c>
      <c r="AX68" s="150">
        <f t="shared" si="5"/>
        <v>1511818.3795749808</v>
      </c>
    </row>
    <row r="69" spans="1:50" x14ac:dyDescent="0.25">
      <c r="A69" s="306" t="s">
        <v>267</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14"/>
      <c r="AL69" s="314"/>
      <c r="AM69" s="314"/>
      <c r="AN69" s="314"/>
      <c r="AO69" s="137"/>
      <c r="AP69" s="137"/>
      <c r="AQ69" s="137"/>
      <c r="AR69" s="137"/>
      <c r="AS69" s="137"/>
      <c r="AT69" s="137"/>
      <c r="AU69" s="137"/>
      <c r="AV69" s="137"/>
      <c r="AW69" s="137"/>
      <c r="AX69" s="137"/>
    </row>
    <row r="70" spans="1:50" x14ac:dyDescent="0.25">
      <c r="A70" s="290" t="s">
        <v>272</v>
      </c>
      <c r="B70" s="291"/>
      <c r="C70" s="291"/>
      <c r="D70" s="291"/>
      <c r="E70" s="291"/>
      <c r="F70" s="291"/>
      <c r="G70" s="291"/>
      <c r="H70" s="291"/>
      <c r="I70" s="291"/>
      <c r="J70" s="291"/>
      <c r="K70" s="291"/>
      <c r="L70" s="291"/>
      <c r="M70" s="291"/>
      <c r="N70" s="291"/>
      <c r="O70" s="291"/>
      <c r="P70" s="291"/>
      <c r="Q70" s="291"/>
      <c r="R70" s="291"/>
      <c r="S70" s="291"/>
      <c r="T70" s="291"/>
      <c r="U70" s="291"/>
      <c r="V70" s="291"/>
      <c r="W70" s="291"/>
      <c r="X70" s="291"/>
      <c r="Y70" s="291"/>
      <c r="Z70" s="291"/>
      <c r="AA70" s="291"/>
      <c r="AB70" s="291"/>
      <c r="AC70" s="291"/>
      <c r="AD70" s="291"/>
      <c r="AE70" s="291"/>
      <c r="AF70" s="291"/>
      <c r="AG70" s="291"/>
      <c r="AH70" s="291"/>
      <c r="AI70" s="291"/>
      <c r="AJ70" s="291"/>
      <c r="AK70" s="292"/>
      <c r="AL70" s="292"/>
      <c r="AM70" s="320">
        <f>AM68</f>
        <v>0</v>
      </c>
      <c r="AN70" s="292"/>
      <c r="AO70" s="150">
        <f>AO68</f>
        <v>59050.797052810594</v>
      </c>
      <c r="AP70" s="150">
        <f t="shared" ref="AP70:AX70" si="6">AP68</f>
        <v>65085.343100147715</v>
      </c>
      <c r="AQ70" s="150">
        <f t="shared" si="6"/>
        <v>94305.919145467211</v>
      </c>
      <c r="AR70" s="150">
        <f t="shared" si="6"/>
        <v>125613.10415884307</v>
      </c>
      <c r="AS70" s="150">
        <f t="shared" si="6"/>
        <v>283211.73116417608</v>
      </c>
      <c r="AT70" s="150">
        <f t="shared" si="6"/>
        <v>453070.36679667269</v>
      </c>
      <c r="AU70" s="150">
        <f t="shared" si="6"/>
        <v>689601.64004647464</v>
      </c>
      <c r="AV70" s="150">
        <f t="shared" si="6"/>
        <v>944183.60200277751</v>
      </c>
      <c r="AW70" s="150">
        <f t="shared" si="6"/>
        <v>1217881.8577249006</v>
      </c>
      <c r="AX70" s="150">
        <f t="shared" si="6"/>
        <v>1511818.3795749808</v>
      </c>
    </row>
    <row r="71" spans="1:50" x14ac:dyDescent="0.25">
      <c r="A71" s="306" t="s">
        <v>266</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14"/>
      <c r="AL71" s="314"/>
      <c r="AM71" s="321">
        <f>-AM70*$AK$36</f>
        <v>0</v>
      </c>
      <c r="AN71" s="321"/>
      <c r="AO71" s="149">
        <f>-AO70*$AK$36</f>
        <v>-11810.159410562119</v>
      </c>
      <c r="AP71" s="149">
        <f t="shared" ref="AP71:AX71" si="7">-AP70*$AK$36</f>
        <v>-13017.068620029544</v>
      </c>
      <c r="AQ71" s="149">
        <f t="shared" si="7"/>
        <v>-18861.183829093443</v>
      </c>
      <c r="AR71" s="149">
        <f t="shared" si="7"/>
        <v>-25122.620831768614</v>
      </c>
      <c r="AS71" s="149">
        <f t="shared" si="7"/>
        <v>-56642.346232835218</v>
      </c>
      <c r="AT71" s="149">
        <f t="shared" si="7"/>
        <v>-90614.07335933455</v>
      </c>
      <c r="AU71" s="149">
        <f t="shared" si="7"/>
        <v>-137920.32800929493</v>
      </c>
      <c r="AV71" s="149">
        <f t="shared" si="7"/>
        <v>-188836.72040055552</v>
      </c>
      <c r="AW71" s="149">
        <f t="shared" si="7"/>
        <v>-243576.37154498012</v>
      </c>
      <c r="AX71" s="149">
        <f t="shared" si="7"/>
        <v>-302363.67591499619</v>
      </c>
    </row>
    <row r="72" spans="1:50" ht="15.75" thickBot="1" x14ac:dyDescent="0.3">
      <c r="A72" s="322" t="s">
        <v>271</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4"/>
      <c r="AK72" s="325"/>
      <c r="AL72" s="325"/>
      <c r="AM72" s="326">
        <f>AM70+AM71</f>
        <v>0</v>
      </c>
      <c r="AN72" s="325"/>
      <c r="AO72" s="151">
        <f>AO70+AO71</f>
        <v>47240.637642248475</v>
      </c>
      <c r="AP72" s="151">
        <f t="shared" ref="AP72:AX72" si="8">AP70+AP71</f>
        <v>52068.274480118169</v>
      </c>
      <c r="AQ72" s="151">
        <f t="shared" si="8"/>
        <v>75444.735316373772</v>
      </c>
      <c r="AR72" s="151">
        <f t="shared" si="8"/>
        <v>100490.48332707446</v>
      </c>
      <c r="AS72" s="151">
        <f t="shared" si="8"/>
        <v>226569.38493134087</v>
      </c>
      <c r="AT72" s="151">
        <f t="shared" si="8"/>
        <v>362456.29343733814</v>
      </c>
      <c r="AU72" s="151">
        <f t="shared" si="8"/>
        <v>551681.31203717971</v>
      </c>
      <c r="AV72" s="151">
        <f t="shared" si="8"/>
        <v>755346.88160222198</v>
      </c>
      <c r="AW72" s="151">
        <f t="shared" si="8"/>
        <v>974305.4861799205</v>
      </c>
      <c r="AX72" s="151">
        <f t="shared" si="8"/>
        <v>1209454.7036599847</v>
      </c>
    </row>
    <row r="73" spans="1:50" ht="15.75"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5"/>
      <c r="AN73" s="85"/>
      <c r="AO73" s="85"/>
      <c r="AP73" s="85"/>
      <c r="AQ73" s="85"/>
      <c r="AR73" s="85"/>
      <c r="AS73" s="85"/>
      <c r="AT73" s="85"/>
      <c r="AU73" s="85"/>
      <c r="AV73" s="85"/>
      <c r="AW73" s="85"/>
      <c r="AX73" s="85"/>
    </row>
    <row r="74" spans="1:50" x14ac:dyDescent="0.25">
      <c r="A74" s="317" t="s">
        <v>270</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9">
        <f>AK58</f>
        <v>2025</v>
      </c>
      <c r="AL74" s="319"/>
      <c r="AM74" s="319">
        <f>AM58</f>
        <v>2026</v>
      </c>
      <c r="AN74" s="319"/>
      <c r="AO74" s="139">
        <f>AO58</f>
        <v>2027</v>
      </c>
      <c r="AP74" s="139">
        <f>AP58</f>
        <v>2028</v>
      </c>
      <c r="AQ74" s="139">
        <f t="shared" ref="AQ74:AX74" si="9">AQ58</f>
        <v>2029</v>
      </c>
      <c r="AR74" s="139">
        <f t="shared" si="9"/>
        <v>2030</v>
      </c>
      <c r="AS74" s="139">
        <f t="shared" si="9"/>
        <v>2031</v>
      </c>
      <c r="AT74" s="139">
        <f t="shared" si="9"/>
        <v>2032</v>
      </c>
      <c r="AU74" s="139">
        <f t="shared" si="9"/>
        <v>2033</v>
      </c>
      <c r="AV74" s="139">
        <f t="shared" si="9"/>
        <v>2034</v>
      </c>
      <c r="AW74" s="139">
        <f t="shared" si="9"/>
        <v>2035</v>
      </c>
      <c r="AX74" s="146">
        <f t="shared" si="9"/>
        <v>2036</v>
      </c>
    </row>
    <row r="75" spans="1:50" ht="23.25" customHeight="1" x14ac:dyDescent="0.25">
      <c r="A75" s="311" t="s">
        <v>269</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292"/>
      <c r="AL75" s="292"/>
      <c r="AM75" s="293">
        <f>AM68</f>
        <v>0</v>
      </c>
      <c r="AN75" s="294"/>
      <c r="AO75" s="157">
        <f>AO68</f>
        <v>59050.797052810594</v>
      </c>
      <c r="AP75" s="157">
        <f t="shared" ref="AP75:AX75" si="10">AP68</f>
        <v>65085.343100147715</v>
      </c>
      <c r="AQ75" s="157">
        <f t="shared" si="10"/>
        <v>94305.919145467211</v>
      </c>
      <c r="AR75" s="157">
        <f t="shared" si="10"/>
        <v>125613.10415884307</v>
      </c>
      <c r="AS75" s="157">
        <f t="shared" si="10"/>
        <v>283211.73116417608</v>
      </c>
      <c r="AT75" s="157">
        <f t="shared" si="10"/>
        <v>453070.36679667269</v>
      </c>
      <c r="AU75" s="157">
        <f t="shared" si="10"/>
        <v>689601.64004647464</v>
      </c>
      <c r="AV75" s="157">
        <f t="shared" si="10"/>
        <v>944183.60200277751</v>
      </c>
      <c r="AW75" s="157">
        <f t="shared" si="10"/>
        <v>1217881.8577249006</v>
      </c>
      <c r="AX75" s="170">
        <f t="shared" si="10"/>
        <v>1511818.3795749808</v>
      </c>
    </row>
    <row r="76" spans="1:50" x14ac:dyDescent="0.25">
      <c r="A76" s="306" t="s">
        <v>268</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14"/>
      <c r="AL76" s="314"/>
      <c r="AM76" s="316">
        <f>-AM67</f>
        <v>0</v>
      </c>
      <c r="AN76" s="315"/>
      <c r="AO76" s="158">
        <f>-AO67</f>
        <v>91812.854130617241</v>
      </c>
      <c r="AP76" s="158">
        <f t="shared" ref="AP76:AX76" si="11">-AP67</f>
        <v>91812.854130617241</v>
      </c>
      <c r="AQ76" s="158">
        <f t="shared" si="11"/>
        <v>91812.854130617241</v>
      </c>
      <c r="AR76" s="158">
        <f t="shared" si="11"/>
        <v>91812.854130617241</v>
      </c>
      <c r="AS76" s="158">
        <f t="shared" si="11"/>
        <v>91812.854130617241</v>
      </c>
      <c r="AT76" s="158">
        <f t="shared" si="11"/>
        <v>91812.854130617241</v>
      </c>
      <c r="AU76" s="158">
        <f t="shared" si="11"/>
        <v>91812.854130617241</v>
      </c>
      <c r="AV76" s="158">
        <f t="shared" si="11"/>
        <v>91812.854130617241</v>
      </c>
      <c r="AW76" s="158">
        <f t="shared" si="11"/>
        <v>91812.854130617241</v>
      </c>
      <c r="AX76" s="171">
        <f t="shared" si="11"/>
        <v>91812.854130617241</v>
      </c>
    </row>
    <row r="77" spans="1:50" x14ac:dyDescent="0.25">
      <c r="A77" s="306" t="s">
        <v>267</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14"/>
      <c r="AL77" s="314"/>
      <c r="AM77" s="316"/>
      <c r="AN77" s="315"/>
      <c r="AO77" s="158"/>
      <c r="AP77" s="158"/>
      <c r="AQ77" s="158"/>
      <c r="AR77" s="158"/>
      <c r="AS77" s="158"/>
      <c r="AT77" s="158"/>
      <c r="AU77" s="158"/>
      <c r="AV77" s="158"/>
      <c r="AW77" s="158"/>
      <c r="AX77" s="171"/>
    </row>
    <row r="78" spans="1:50" x14ac:dyDescent="0.25">
      <c r="A78" s="306" t="s">
        <v>266</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14"/>
      <c r="AL78" s="314"/>
      <c r="AM78" s="316">
        <f>AM71</f>
        <v>0</v>
      </c>
      <c r="AN78" s="315"/>
      <c r="AO78" s="158">
        <f>AO71</f>
        <v>-11810.159410562119</v>
      </c>
      <c r="AP78" s="158">
        <f t="shared" ref="AP78:AX78" si="12">AP71</f>
        <v>-13017.068620029544</v>
      </c>
      <c r="AQ78" s="158">
        <f t="shared" si="12"/>
        <v>-18861.183829093443</v>
      </c>
      <c r="AR78" s="158">
        <f t="shared" si="12"/>
        <v>-25122.620831768614</v>
      </c>
      <c r="AS78" s="158">
        <f t="shared" si="12"/>
        <v>-56642.346232835218</v>
      </c>
      <c r="AT78" s="158">
        <f t="shared" si="12"/>
        <v>-90614.07335933455</v>
      </c>
      <c r="AU78" s="158">
        <f t="shared" si="12"/>
        <v>-137920.32800929493</v>
      </c>
      <c r="AV78" s="158">
        <f t="shared" si="12"/>
        <v>-188836.72040055552</v>
      </c>
      <c r="AW78" s="158">
        <f t="shared" si="12"/>
        <v>-243576.37154498012</v>
      </c>
      <c r="AX78" s="171">
        <f t="shared" si="12"/>
        <v>-302363.67591499619</v>
      </c>
    </row>
    <row r="79" spans="1:50" x14ac:dyDescent="0.25">
      <c r="A79" s="306" t="s">
        <v>265</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14"/>
      <c r="AL79" s="314"/>
      <c r="AM79" s="315"/>
      <c r="AN79" s="315"/>
      <c r="AO79" s="159"/>
      <c r="AP79" s="159"/>
      <c r="AQ79" s="159"/>
      <c r="AR79" s="159"/>
      <c r="AS79" s="159"/>
      <c r="AT79" s="159"/>
      <c r="AU79" s="159"/>
      <c r="AV79" s="159"/>
      <c r="AW79" s="159"/>
      <c r="AX79" s="172"/>
    </row>
    <row r="80" spans="1:50" x14ac:dyDescent="0.25">
      <c r="A80" s="306" t="s">
        <v>264</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14"/>
      <c r="AL80" s="314"/>
      <c r="AM80" s="315"/>
      <c r="AN80" s="315"/>
      <c r="AO80" s="159"/>
      <c r="AP80" s="159"/>
      <c r="AQ80" s="159"/>
      <c r="AR80" s="159"/>
      <c r="AS80" s="159"/>
      <c r="AT80" s="159"/>
      <c r="AU80" s="159"/>
      <c r="AV80" s="159"/>
      <c r="AW80" s="159"/>
      <c r="AX80" s="172"/>
    </row>
    <row r="81" spans="1:51" x14ac:dyDescent="0.25">
      <c r="A81" s="306" t="s">
        <v>263</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14"/>
      <c r="AL81" s="314"/>
      <c r="AM81" s="316">
        <f>-AK25</f>
        <v>-1377192.8119592585</v>
      </c>
      <c r="AN81" s="315"/>
      <c r="AO81" s="159"/>
      <c r="AP81" s="159"/>
      <c r="AQ81" s="159"/>
      <c r="AR81" s="159"/>
      <c r="AS81" s="159"/>
      <c r="AT81" s="159"/>
      <c r="AU81" s="159"/>
      <c r="AV81" s="159"/>
      <c r="AW81" s="159"/>
      <c r="AX81" s="172"/>
    </row>
    <row r="82" spans="1:51" x14ac:dyDescent="0.25">
      <c r="A82" s="306" t="s">
        <v>262</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14"/>
      <c r="AL82" s="314"/>
      <c r="AM82" s="315"/>
      <c r="AN82" s="315"/>
      <c r="AO82" s="159"/>
      <c r="AP82" s="159"/>
      <c r="AQ82" s="159"/>
      <c r="AR82" s="159"/>
      <c r="AS82" s="159"/>
      <c r="AT82" s="159"/>
      <c r="AU82" s="159"/>
      <c r="AV82" s="159"/>
      <c r="AW82" s="159"/>
      <c r="AX82" s="172"/>
    </row>
    <row r="83" spans="1:51" x14ac:dyDescent="0.25">
      <c r="A83" s="290" t="s">
        <v>261</v>
      </c>
      <c r="B83" s="291"/>
      <c r="C83" s="291"/>
      <c r="D83" s="291"/>
      <c r="E83" s="291"/>
      <c r="F83" s="291"/>
      <c r="G83" s="291"/>
      <c r="H83" s="291"/>
      <c r="I83" s="291"/>
      <c r="J83" s="291"/>
      <c r="K83" s="291"/>
      <c r="L83" s="291"/>
      <c r="M83" s="291"/>
      <c r="N83" s="291"/>
      <c r="O83" s="291"/>
      <c r="P83" s="291"/>
      <c r="Q83" s="291"/>
      <c r="R83" s="291"/>
      <c r="S83" s="291"/>
      <c r="T83" s="291"/>
      <c r="U83" s="291"/>
      <c r="V83" s="291"/>
      <c r="W83" s="291"/>
      <c r="X83" s="291"/>
      <c r="Y83" s="291"/>
      <c r="Z83" s="291"/>
      <c r="AA83" s="291"/>
      <c r="AB83" s="291"/>
      <c r="AC83" s="291"/>
      <c r="AD83" s="291"/>
      <c r="AE83" s="291"/>
      <c r="AF83" s="291"/>
      <c r="AG83" s="291"/>
      <c r="AH83" s="291"/>
      <c r="AI83" s="291"/>
      <c r="AJ83" s="291"/>
      <c r="AK83" s="292"/>
      <c r="AL83" s="292"/>
      <c r="AM83" s="293"/>
      <c r="AN83" s="294"/>
      <c r="AO83" s="157">
        <f>AO75+AO76+AO78+AM81</f>
        <v>-1238139.3201863929</v>
      </c>
      <c r="AP83" s="157">
        <f>AP75+AP76+AP78+AP81</f>
        <v>143881.12861073541</v>
      </c>
      <c r="AQ83" s="157">
        <f t="shared" ref="AQ83:AX83" si="13">AQ75+AQ76+AQ78+AQ81</f>
        <v>167257.58944699101</v>
      </c>
      <c r="AR83" s="157">
        <f t="shared" si="13"/>
        <v>192303.3374576917</v>
      </c>
      <c r="AS83" s="157">
        <f t="shared" si="13"/>
        <v>318382.2390619581</v>
      </c>
      <c r="AT83" s="157">
        <f t="shared" si="13"/>
        <v>454269.14756795537</v>
      </c>
      <c r="AU83" s="157">
        <f t="shared" si="13"/>
        <v>643494.16616779694</v>
      </c>
      <c r="AV83" s="157">
        <f t="shared" si="13"/>
        <v>847159.73573283921</v>
      </c>
      <c r="AW83" s="157">
        <f t="shared" si="13"/>
        <v>1066118.3403105377</v>
      </c>
      <c r="AX83" s="170">
        <f t="shared" si="13"/>
        <v>1301267.5577906021</v>
      </c>
    </row>
    <row r="84" spans="1:51" x14ac:dyDescent="0.25">
      <c r="A84" s="290" t="s">
        <v>260</v>
      </c>
      <c r="B84" s="291"/>
      <c r="C84" s="291"/>
      <c r="D84" s="291"/>
      <c r="E84" s="291"/>
      <c r="F84" s="291"/>
      <c r="G84" s="291"/>
      <c r="H84" s="291"/>
      <c r="I84" s="291"/>
      <c r="J84" s="291"/>
      <c r="K84" s="291"/>
      <c r="L84" s="291"/>
      <c r="M84" s="291"/>
      <c r="N84" s="291"/>
      <c r="O84" s="291"/>
      <c r="P84" s="291"/>
      <c r="Q84" s="291"/>
      <c r="R84" s="291"/>
      <c r="S84" s="291"/>
      <c r="T84" s="291"/>
      <c r="U84" s="291"/>
      <c r="V84" s="291"/>
      <c r="W84" s="291"/>
      <c r="X84" s="291"/>
      <c r="Y84" s="291"/>
      <c r="Z84" s="291"/>
      <c r="AA84" s="291"/>
      <c r="AB84" s="291"/>
      <c r="AC84" s="291"/>
      <c r="AD84" s="291"/>
      <c r="AE84" s="291"/>
      <c r="AF84" s="291"/>
      <c r="AG84" s="291"/>
      <c r="AH84" s="291"/>
      <c r="AI84" s="291"/>
      <c r="AJ84" s="291"/>
      <c r="AK84" s="292"/>
      <c r="AL84" s="292"/>
      <c r="AM84" s="293"/>
      <c r="AN84" s="294"/>
      <c r="AO84" s="157">
        <f>SUM($AO$83:AO83)</f>
        <v>-1238139.3201863929</v>
      </c>
      <c r="AP84" s="157">
        <f>SUM($AO$83:AP83)</f>
        <v>-1094258.1915756576</v>
      </c>
      <c r="AQ84" s="157">
        <f>SUM($AO$83:AQ83)</f>
        <v>-927000.60212866659</v>
      </c>
      <c r="AR84" s="157">
        <f>SUM($AO$83:AR83)</f>
        <v>-734697.26467097492</v>
      </c>
      <c r="AS84" s="157">
        <f>SUM($AO$83:AS83)</f>
        <v>-416315.02560901683</v>
      </c>
      <c r="AT84" s="157">
        <f>SUM($AO$83:AT83)</f>
        <v>37954.121958938544</v>
      </c>
      <c r="AU84" s="157">
        <f>SUM($AO$83:AU83)</f>
        <v>681448.28812673548</v>
      </c>
      <c r="AV84" s="157">
        <f>SUM($AO$83:AV83)</f>
        <v>1528608.0238595747</v>
      </c>
      <c r="AW84" s="157">
        <f>SUM($AO$83:AW83)</f>
        <v>2594726.3641701126</v>
      </c>
      <c r="AX84" s="170">
        <f>SUM($AO$83:AX83)</f>
        <v>3895993.9219607147</v>
      </c>
    </row>
    <row r="85" spans="1:51" x14ac:dyDescent="0.25">
      <c r="A85" s="306" t="s">
        <v>259</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10"/>
      <c r="AO85" s="152">
        <f>1/(1+7.5%)^0</f>
        <v>1</v>
      </c>
      <c r="AP85" s="152">
        <f>1/(1+7.5%)^1</f>
        <v>0.93023255813953487</v>
      </c>
      <c r="AQ85" s="152">
        <f>1/(1+7.5%)^2</f>
        <v>0.86533261222282321</v>
      </c>
      <c r="AR85" s="152">
        <f>1/(1+7.5%)^3</f>
        <v>0.80496056950960304</v>
      </c>
      <c r="AS85" s="152">
        <f>1/(1+7.5%)^4</f>
        <v>0.7488005297763749</v>
      </c>
      <c r="AT85" s="152">
        <f>1/(1+7.5%)^5</f>
        <v>0.69655863235011617</v>
      </c>
      <c r="AU85" s="152">
        <f>1/(1+7.5%)^6</f>
        <v>0.64796151846522443</v>
      </c>
      <c r="AV85" s="152">
        <f>1/(1+7.5%)^7</f>
        <v>0.60275490089788319</v>
      </c>
      <c r="AW85" s="152">
        <f>1/(1+7.5%)^8</f>
        <v>0.56070223339337966</v>
      </c>
      <c r="AX85" s="173">
        <f>1/(1+7.5%)^9</f>
        <v>0.52158347292407414</v>
      </c>
    </row>
    <row r="86" spans="1:51" ht="28.5" customHeight="1" x14ac:dyDescent="0.25">
      <c r="A86" s="311" t="s">
        <v>258</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292"/>
      <c r="AL86" s="292"/>
      <c r="AM86" s="293">
        <f>AM83*AM85</f>
        <v>0</v>
      </c>
      <c r="AN86" s="294"/>
      <c r="AO86" s="157">
        <f>AO83*AO85</f>
        <v>-1238139.3201863929</v>
      </c>
      <c r="AP86" s="157">
        <f>AP83*AP85</f>
        <v>133842.91033556781</v>
      </c>
      <c r="AQ86" s="157">
        <f t="shared" ref="AQ86:AX86" si="14">AQ83*AQ85</f>
        <v>144733.44679025724</v>
      </c>
      <c r="AR86" s="157">
        <f t="shared" si="14"/>
        <v>154796.60403854089</v>
      </c>
      <c r="AS86" s="157">
        <f t="shared" si="14"/>
        <v>238404.78928098266</v>
      </c>
      <c r="AT86" s="157">
        <f t="shared" si="14"/>
        <v>316425.09614878811</v>
      </c>
      <c r="AU86" s="157">
        <f t="shared" si="14"/>
        <v>416959.45703359914</v>
      </c>
      <c r="AV86" s="157">
        <f t="shared" si="14"/>
        <v>510629.68255632441</v>
      </c>
      <c r="AW86" s="157">
        <f t="shared" si="14"/>
        <v>597774.93447376171</v>
      </c>
      <c r="AX86" s="170">
        <f t="shared" si="14"/>
        <v>678719.65199585061</v>
      </c>
    </row>
    <row r="87" spans="1:51" x14ac:dyDescent="0.25">
      <c r="A87" s="311" t="s">
        <v>257</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292"/>
      <c r="AL87" s="292"/>
      <c r="AM87" s="293">
        <f>SUM($AM$86,)</f>
        <v>0</v>
      </c>
      <c r="AN87" s="294"/>
      <c r="AO87" s="157">
        <f>SUM($AO$86:AO86)</f>
        <v>-1238139.3201863929</v>
      </c>
      <c r="AP87" s="157">
        <f>SUM($AO$86:AP86)</f>
        <v>-1104296.4098508251</v>
      </c>
      <c r="AQ87" s="157">
        <f>SUM($AO$86:AQ86)</f>
        <v>-959562.96306056785</v>
      </c>
      <c r="AR87" s="157">
        <f>SUM($AO$86:AR86)</f>
        <v>-804766.359022027</v>
      </c>
      <c r="AS87" s="157">
        <f>SUM($AO$86:AS86)</f>
        <v>-566361.56974104431</v>
      </c>
      <c r="AT87" s="157">
        <f>SUM($AO$86:AT86)</f>
        <v>-249936.4735922562</v>
      </c>
      <c r="AU87" s="157">
        <f>SUM($AO$86:AU86)</f>
        <v>167022.98344134295</v>
      </c>
      <c r="AV87" s="157">
        <f>SUM($AO$86:AV86)</f>
        <v>677652.66599766735</v>
      </c>
      <c r="AW87" s="157">
        <f>SUM($AO$86:AW86)</f>
        <v>1275427.6004714291</v>
      </c>
      <c r="AX87" s="170">
        <f>SUM($AO$86:AX86)</f>
        <v>1954147.2524672798</v>
      </c>
    </row>
    <row r="88" spans="1:51" x14ac:dyDescent="0.25">
      <c r="A88" s="299" t="s">
        <v>256</v>
      </c>
      <c r="B88" s="300"/>
      <c r="C88" s="300"/>
      <c r="D88" s="301"/>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302"/>
      <c r="AL88" s="303"/>
      <c r="AM88" s="304"/>
      <c r="AN88" s="305"/>
      <c r="AO88" s="153" t="s">
        <v>324</v>
      </c>
      <c r="AP88" s="153" t="s">
        <v>324</v>
      </c>
      <c r="AQ88" s="153" t="s">
        <v>324</v>
      </c>
      <c r="AR88" s="153" t="s">
        <v>324</v>
      </c>
      <c r="AS88" s="153" t="s">
        <v>324</v>
      </c>
      <c r="AT88" s="153">
        <f>IF((ISERR(IRR($AO$83:AT83))),0,IF(IRR($AO$83:AT83)&lt;0,0,IRR($AO$83:AT83)))</f>
        <v>8.4295975543362545E-3</v>
      </c>
      <c r="AU88" s="153">
        <f>IF((ISERR(IRR($AO$83:AU83))),0,IF(IRR($AO$83:AU83)&lt;0,0,IRR($AO$83:AU83)))</f>
        <v>0.10808389964533061</v>
      </c>
      <c r="AV88" s="153">
        <f>IF((ISERR(IRR($AO$83:AV83))),0,IF(IRR($AO$83:AV83)&lt;0,0,IRR($AO$83:AV83)))</f>
        <v>0.17752445577837639</v>
      </c>
      <c r="AW88" s="153">
        <f>IF((ISERR(IRR($AO$83:AW83))),0,IF(IRR($AO$83:AW83)&lt;0,0,IRR($AO$83:AW83)))</f>
        <v>0.22632035332612843</v>
      </c>
      <c r="AX88" s="174">
        <f>IF((ISERR(IRR($AO$83:AX83))),0,IF(IRR($AO$83:AX83)&lt;0,0,IRR($AO$83:AX83)))</f>
        <v>0.26114126553750294</v>
      </c>
    </row>
    <row r="89" spans="1:51" x14ac:dyDescent="0.25">
      <c r="A89" s="299" t="s">
        <v>255</v>
      </c>
      <c r="B89" s="300"/>
      <c r="C89" s="300"/>
      <c r="D89" s="301"/>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302"/>
      <c r="AL89" s="303"/>
      <c r="AM89" s="304"/>
      <c r="AN89" s="305"/>
      <c r="AO89" s="153" t="s">
        <v>324</v>
      </c>
      <c r="AP89" s="153" t="s">
        <v>324</v>
      </c>
      <c r="AQ89" s="153" t="s">
        <v>324</v>
      </c>
      <c r="AR89" s="153" t="s">
        <v>324</v>
      </c>
      <c r="AS89" s="153" t="s">
        <v>324</v>
      </c>
      <c r="AT89" s="168">
        <f>IF(AND(AT84&gt;0,AS84&lt;0),(AT92-(AT84/(AT84-AS84))),0)</f>
        <v>5.9164501437922086</v>
      </c>
      <c r="AU89" s="153" t="s">
        <v>324</v>
      </c>
      <c r="AV89" s="153" t="s">
        <v>324</v>
      </c>
      <c r="AW89" s="153" t="s">
        <v>324</v>
      </c>
      <c r="AX89" s="174" t="s">
        <v>324</v>
      </c>
    </row>
    <row r="90" spans="1:51" ht="15.75" thickBot="1" x14ac:dyDescent="0.3">
      <c r="A90" s="92" t="s">
        <v>254</v>
      </c>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295"/>
      <c r="AL90" s="296"/>
      <c r="AM90" s="297"/>
      <c r="AN90" s="298"/>
      <c r="AO90" s="175" t="s">
        <v>324</v>
      </c>
      <c r="AP90" s="175" t="s">
        <v>324</v>
      </c>
      <c r="AQ90" s="175" t="s">
        <v>324</v>
      </c>
      <c r="AR90" s="175" t="s">
        <v>324</v>
      </c>
      <c r="AS90" s="175" t="s">
        <v>324</v>
      </c>
      <c r="AT90" s="175" t="s">
        <v>324</v>
      </c>
      <c r="AU90" s="169">
        <f>IF(AND(AU87&gt;0,AT87&lt;0),(AU92-(AU87/(AU87-AT87))),0)</f>
        <v>6.5994263216150433</v>
      </c>
      <c r="AV90" s="175" t="s">
        <v>324</v>
      </c>
      <c r="AW90" s="175" t="s">
        <v>324</v>
      </c>
      <c r="AX90" s="176" t="s">
        <v>324</v>
      </c>
    </row>
    <row r="91" spans="1:51"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6"/>
    </row>
    <row r="92" spans="1:51" x14ac:dyDescent="0.25">
      <c r="A92" s="85" t="s">
        <v>253</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v>1</v>
      </c>
      <c r="AP92" s="90">
        <v>2</v>
      </c>
      <c r="AQ92" s="90">
        <v>3</v>
      </c>
      <c r="AR92" s="90">
        <v>4</v>
      </c>
      <c r="AS92" s="90">
        <v>5</v>
      </c>
      <c r="AT92" s="90">
        <v>6</v>
      </c>
      <c r="AU92" s="90">
        <v>7</v>
      </c>
      <c r="AV92" s="90">
        <v>8</v>
      </c>
      <c r="AW92" s="90">
        <v>9</v>
      </c>
      <c r="AX92" s="90">
        <v>10</v>
      </c>
      <c r="AY92" s="86"/>
    </row>
    <row r="93" spans="1:51" x14ac:dyDescent="0.25">
      <c r="A93" s="89" t="s">
        <v>252</v>
      </c>
      <c r="B93" s="87"/>
      <c r="C93" s="88"/>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6"/>
      <c r="AQ93" s="87"/>
      <c r="AR93" s="86"/>
      <c r="AS93" s="87"/>
      <c r="AT93" s="86"/>
      <c r="AU93" s="87"/>
      <c r="AV93" s="86"/>
      <c r="AW93" s="86"/>
      <c r="AX93" s="86"/>
      <c r="AY93" s="86"/>
    </row>
    <row r="94" spans="1:51" x14ac:dyDescent="0.25">
      <c r="A94" s="89" t="s">
        <v>251</v>
      </c>
      <c r="B94" s="87"/>
      <c r="C94" s="88"/>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154"/>
      <c r="AP94" s="155"/>
      <c r="AQ94" s="87"/>
      <c r="AR94" s="86"/>
      <c r="AS94" s="87"/>
      <c r="AT94" s="86"/>
      <c r="AU94" s="87"/>
      <c r="AV94" s="86"/>
      <c r="AW94" s="86"/>
      <c r="AX94" s="86"/>
      <c r="AY94" s="84"/>
    </row>
    <row r="95" spans="1:51" x14ac:dyDescent="0.25">
      <c r="A95" s="89" t="s">
        <v>250</v>
      </c>
      <c r="B95" s="87"/>
      <c r="C95" s="88"/>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6"/>
      <c r="AQ95" s="87"/>
      <c r="AR95" s="86"/>
      <c r="AS95" s="87"/>
      <c r="AT95" s="86"/>
      <c r="AU95" s="87"/>
      <c r="AV95" s="86"/>
      <c r="AW95" s="86"/>
      <c r="AX95" s="86"/>
      <c r="AY95" s="84"/>
    </row>
    <row r="96" spans="1:51" x14ac:dyDescent="0.25">
      <c r="A96" s="85" t="s">
        <v>249</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row>
  </sheetData>
  <mergeCells count="188">
    <mergeCell ref="A5:AX5"/>
    <mergeCell ref="A7:AX7"/>
    <mergeCell ref="A9:AX9"/>
    <mergeCell ref="A10:AX10"/>
    <mergeCell ref="A12:AX12"/>
    <mergeCell ref="A13:AX13"/>
    <mergeCell ref="A29:AJ29"/>
    <mergeCell ref="AK29:AL29"/>
    <mergeCell ref="AN29:AP29"/>
    <mergeCell ref="A26:AJ26"/>
    <mergeCell ref="AK26:AL26"/>
    <mergeCell ref="AN26:AP26"/>
    <mergeCell ref="A28:AJ28"/>
    <mergeCell ref="AK28:AL28"/>
    <mergeCell ref="AN28:AP28"/>
    <mergeCell ref="A27:AJ27"/>
    <mergeCell ref="AK27:AL27"/>
    <mergeCell ref="A15:AX15"/>
    <mergeCell ref="A16:AX16"/>
    <mergeCell ref="A18:AX18"/>
    <mergeCell ref="A22:AX22"/>
    <mergeCell ref="AW25:AX25"/>
    <mergeCell ref="AW26:AX26"/>
    <mergeCell ref="AW27:AX27"/>
    <mergeCell ref="A30:AJ30"/>
    <mergeCell ref="AK30:AL30"/>
    <mergeCell ref="AW28:AX28"/>
    <mergeCell ref="AW29:AX29"/>
    <mergeCell ref="AN27:AP27"/>
    <mergeCell ref="A24:AJ24"/>
    <mergeCell ref="AK24:AL24"/>
    <mergeCell ref="A25:AJ25"/>
    <mergeCell ref="AK25:AL25"/>
    <mergeCell ref="AN25:AP25"/>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2026-01-28T15:39:59Z</dcterms:modified>
</cp:coreProperties>
</file>